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ser\Desktop\DARBAS\2022_kvietimai\VPS\Raseiniai\Rengimas\Pridavimui NMA\Paklausimas\"/>
    </mc:Choice>
  </mc:AlternateContent>
  <xr:revisionPtr revIDLastSave="0" documentId="13_ncr:1_{2F324377-FD38-4154-A4CA-96ABA3CF069A}" xr6:coauthVersionLast="47" xr6:coauthVersionMax="47" xr10:uidLastSave="{00000000-0000-0000-0000-000000000000}"/>
  <bookViews>
    <workbookView xWindow="-120" yWindow="-120" windowWidth="29040" windowHeight="15840" activeTab="12" xr2:uid="{00000000-000D-0000-FFFF-FFFF00000000}"/>
  </bookViews>
  <sheets>
    <sheet name="Instrukcija" sheetId="5" r:id="rId1"/>
    <sheet name="1" sheetId="14" r:id="rId2"/>
    <sheet name="2" sheetId="17" r:id="rId3"/>
    <sheet name="3" sheetId="6" r:id="rId4"/>
    <sheet name="4" sheetId="9" r:id="rId5"/>
    <sheet name="5" sheetId="23" r:id="rId6"/>
    <sheet name="6" sheetId="4" r:id="rId7"/>
    <sheet name="7" sheetId="18" r:id="rId8"/>
    <sheet name="8" sheetId="10" r:id="rId9"/>
    <sheet name="9" sheetId="12" r:id="rId10"/>
    <sheet name="10" sheetId="2" r:id="rId11"/>
    <sheet name="11" sheetId="22" r:id="rId12"/>
    <sheet name="12" sheetId="26" r:id="rId13"/>
    <sheet name="13" sheetId="33" r:id="rId14"/>
    <sheet name="14" sheetId="31" r:id="rId15"/>
    <sheet name="15" sheetId="13" r:id="rId16"/>
    <sheet name="16" sheetId="19" r:id="rId17"/>
    <sheet name="17" sheetId="25" r:id="rId18"/>
    <sheet name="18" sheetId="34" r:id="rId19"/>
    <sheet name="4.1" sheetId="38" r:id="rId20"/>
    <sheet name="10.1" sheetId="41" r:id="rId21"/>
    <sheet name="10.2" sheetId="43" r:id="rId22"/>
    <sheet name="11.1" sheetId="36" r:id="rId23"/>
    <sheet name="15.1" sheetId="42" r:id="rId24"/>
    <sheet name="Sąrašai" sheetId="11" state="hidden" r:id="rId25"/>
  </sheets>
  <definedNames>
    <definedName name="_xlnm._FilterDatabase" localSheetId="10" hidden="1">'10'!$A$5:$Y$81</definedName>
    <definedName name="_xlnm._FilterDatabase" localSheetId="20" hidden="1">'10.1'!$A$5:$R$1543</definedName>
    <definedName name="_xlnm._FilterDatabase" localSheetId="11" hidden="1">'11'!$A$5:$W$246</definedName>
    <definedName name="_xlnm._FilterDatabase" localSheetId="22" hidden="1">'11.1'!$A$23:$X$25</definedName>
    <definedName name="_xlnm._FilterDatabase" localSheetId="13" hidden="1">'13'!$A$5:$W$22</definedName>
    <definedName name="_xlnm._FilterDatabase" localSheetId="14" hidden="1">'14'!$A$5:$G$166</definedName>
    <definedName name="_xlnm._FilterDatabase" localSheetId="2" hidden="1">'2'!$A$7:$Y$50</definedName>
    <definedName name="_xlnm._FilterDatabase" localSheetId="4" hidden="1">'4'!$A$7:$Z$21</definedName>
    <definedName name="_xlnm._FilterDatabase" localSheetId="19" hidden="1">'4.1'!$A$6:$E$343</definedName>
    <definedName name="_xlnm._FilterDatabase" localSheetId="0" hidden="1">Instrukcija!$A$23:$O$47</definedName>
    <definedName name="_xlnm.Print_Area" localSheetId="1">'1'!$A$1:$D$34</definedName>
    <definedName name="_xlnm.Print_Area" localSheetId="10">'10'!$A$1:$W$70</definedName>
    <definedName name="_xlnm.Print_Area" localSheetId="20">'10.1'!$A$1:$C$1543</definedName>
    <definedName name="_xlnm.Print_Area" localSheetId="11">'11'!$A$1:$W$246</definedName>
    <definedName name="_xlnm.Print_Area" localSheetId="22">'11.1'!$A$1:$X$50</definedName>
    <definedName name="_xlnm.Print_Area" localSheetId="12">'12'!$A$1:$E$111</definedName>
    <definedName name="_xlnm.Print_Area" localSheetId="13">'13'!$A$1:$W$18</definedName>
    <definedName name="_xlnm.Print_Area" localSheetId="14">'14'!$A$1:$G$167</definedName>
    <definedName name="_xlnm.Print_Area" localSheetId="15">'15'!$A$1:$AD$30</definedName>
    <definedName name="_xlnm.Print_Area" localSheetId="16">'16'!$A$1:$H$23</definedName>
    <definedName name="_xlnm.Print_Area" localSheetId="17">'17'!$A$1:$I$16</definedName>
    <definedName name="_xlnm.Print_Area" localSheetId="18">'18'!$A$1:$D$25</definedName>
    <definedName name="_xlnm.Print_Area" localSheetId="2">'2'!$A$1:$Y$50</definedName>
    <definedName name="_xlnm.Print_Area" localSheetId="3">'3'!$A$1:$C$27</definedName>
    <definedName name="_xlnm.Print_Area" localSheetId="4">'4'!$A$1:$W$22</definedName>
    <definedName name="_xlnm.Print_Area" localSheetId="19">'4.1'!$A$1:$C$343</definedName>
    <definedName name="_xlnm.Print_Area" localSheetId="5">'5'!$A$1:$G$20</definedName>
    <definedName name="_xlnm.Print_Area" localSheetId="6">'6'!$A$1:$E$45</definedName>
    <definedName name="_xlnm.Print_Area" localSheetId="7">'7'!$A$1:$J$30</definedName>
    <definedName name="_xlnm.Print_Area" localSheetId="8">'8'!$A$1:$N$27</definedName>
    <definedName name="_xlnm.Print_Area" localSheetId="9">'9'!$A$1:$W$28</definedName>
    <definedName name="_xlnm.Print_Titles" localSheetId="10">'10'!$A:$A,'10'!$5:$7</definedName>
    <definedName name="_xlnm.Print_Titles" localSheetId="20">'10.1'!$A:$A,'10.1'!$5:$6</definedName>
    <definedName name="_xlnm.Print_Titles" localSheetId="11">'11'!$A:$A,'11'!$5:$6</definedName>
    <definedName name="_xlnm.Print_Titles" localSheetId="22">'11.1'!$A:$B</definedName>
    <definedName name="_xlnm.Print_Titles" localSheetId="12">'12'!$A:$B,'12'!$5:$6</definedName>
    <definedName name="_xlnm.Print_Titles" localSheetId="13">'13'!$A:$B</definedName>
    <definedName name="_xlnm.Print_Titles" localSheetId="14">'14'!$5:$6</definedName>
    <definedName name="_xlnm.Print_Titles" localSheetId="15">'15'!$A:$B,'15'!$5:$7</definedName>
    <definedName name="_xlnm.Print_Titles" localSheetId="23">'15.1'!$A:$B,'15.1'!#REF!</definedName>
    <definedName name="_xlnm.Print_Titles" localSheetId="2">'2'!$A:$A,'2'!$5:$6</definedName>
    <definedName name="_xlnm.Print_Titles" localSheetId="4">'4'!$A:$B,'4'!$5:$6</definedName>
    <definedName name="_xlnm.Print_Titles" localSheetId="6">'6'!$A:$A,'6'!$5:$6</definedName>
    <definedName name="_xlnm.Print_Titles" localSheetId="7">'7'!$A:$A,'7'!$5:$6</definedName>
    <definedName name="_xlnm.Print_Titles" localSheetId="8">'8'!$A:$B,'8'!$5:$6</definedName>
    <definedName name="_xlnm.Print_Titles" localSheetId="9">'9'!$A:$B,'9'!$5:$7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42" l="1"/>
  <c r="D57" i="42"/>
  <c r="E57" i="42"/>
  <c r="F57" i="42"/>
  <c r="G57" i="42"/>
  <c r="H57" i="42"/>
  <c r="I57" i="42"/>
  <c r="J57" i="42"/>
  <c r="K57" i="42"/>
  <c r="C58" i="42"/>
  <c r="D58" i="42"/>
  <c r="E58" i="42"/>
  <c r="F58" i="42"/>
  <c r="G58" i="42"/>
  <c r="H58" i="42"/>
  <c r="I58" i="42"/>
  <c r="J58" i="42"/>
  <c r="K58" i="42"/>
  <c r="D59" i="42"/>
  <c r="E59" i="42"/>
  <c r="F59" i="42"/>
  <c r="G59" i="42"/>
  <c r="H59" i="42"/>
  <c r="I59" i="42"/>
  <c r="J59" i="42"/>
  <c r="K59" i="42"/>
  <c r="C60" i="42"/>
  <c r="D60" i="42"/>
  <c r="E60" i="42"/>
  <c r="F60" i="42"/>
  <c r="G60" i="42"/>
  <c r="H60" i="42"/>
  <c r="I60" i="42"/>
  <c r="J60" i="42"/>
  <c r="K60" i="42"/>
  <c r="C61" i="42"/>
  <c r="D61" i="42"/>
  <c r="E61" i="42"/>
  <c r="F61" i="42"/>
  <c r="G61" i="42"/>
  <c r="H61" i="42"/>
  <c r="I61" i="42"/>
  <c r="J61" i="42"/>
  <c r="K61" i="42"/>
  <c r="C62" i="42"/>
  <c r="D62" i="42"/>
  <c r="E62" i="42"/>
  <c r="F62" i="42"/>
  <c r="G62" i="42"/>
  <c r="H62" i="42"/>
  <c r="I62" i="42"/>
  <c r="J62" i="42"/>
  <c r="K62" i="42"/>
  <c r="C63" i="42"/>
  <c r="D63" i="42"/>
  <c r="E63" i="42"/>
  <c r="F63" i="42"/>
  <c r="G63" i="42"/>
  <c r="H63" i="42"/>
  <c r="I63" i="42"/>
  <c r="J63" i="42"/>
  <c r="K63" i="42"/>
  <c r="C64" i="42"/>
  <c r="D64" i="42"/>
  <c r="E64" i="42"/>
  <c r="F64" i="42"/>
  <c r="G64" i="42"/>
  <c r="H64" i="42"/>
  <c r="I64" i="42"/>
  <c r="J64" i="42"/>
  <c r="K64" i="42"/>
  <c r="C65" i="42"/>
  <c r="D65" i="42"/>
  <c r="E65" i="42"/>
  <c r="F65" i="42"/>
  <c r="G65" i="42"/>
  <c r="H65" i="42"/>
  <c r="I65" i="42"/>
  <c r="J65" i="42"/>
  <c r="K65" i="42"/>
  <c r="C66" i="42"/>
  <c r="D66" i="42"/>
  <c r="E66" i="42"/>
  <c r="F66" i="42"/>
  <c r="G66" i="42"/>
  <c r="H66" i="42"/>
  <c r="I66" i="42"/>
  <c r="J66" i="42"/>
  <c r="K66" i="42"/>
  <c r="C67" i="42"/>
  <c r="D67" i="42"/>
  <c r="E67" i="42"/>
  <c r="F67" i="42"/>
  <c r="G67" i="42"/>
  <c r="H67" i="42"/>
  <c r="I67" i="42"/>
  <c r="J67" i="42"/>
  <c r="K67" i="42"/>
  <c r="C68" i="42"/>
  <c r="D68" i="42"/>
  <c r="E68" i="42"/>
  <c r="F68" i="42"/>
  <c r="G68" i="42"/>
  <c r="H68" i="42"/>
  <c r="I68" i="42"/>
  <c r="J68" i="42"/>
  <c r="K68" i="42"/>
  <c r="C69" i="42"/>
  <c r="D69" i="42"/>
  <c r="E69" i="42"/>
  <c r="F69" i="42"/>
  <c r="G69" i="42"/>
  <c r="H69" i="42"/>
  <c r="I69" i="42"/>
  <c r="J69" i="42"/>
  <c r="K69" i="42"/>
  <c r="C70" i="42"/>
  <c r="D70" i="42"/>
  <c r="E70" i="42"/>
  <c r="F70" i="42"/>
  <c r="G70" i="42"/>
  <c r="H70" i="42"/>
  <c r="I70" i="42"/>
  <c r="J70" i="42"/>
  <c r="K70" i="42"/>
  <c r="C71" i="42"/>
  <c r="D71" i="42"/>
  <c r="E71" i="42"/>
  <c r="F71" i="42"/>
  <c r="G71" i="42"/>
  <c r="H71" i="42"/>
  <c r="I71" i="42"/>
  <c r="J71" i="42"/>
  <c r="K71" i="42"/>
  <c r="C72" i="42"/>
  <c r="D72" i="42"/>
  <c r="E72" i="42"/>
  <c r="F72" i="42"/>
  <c r="G72" i="42"/>
  <c r="H72" i="42"/>
  <c r="I72" i="42"/>
  <c r="J72" i="42"/>
  <c r="K72" i="42"/>
  <c r="C73" i="42"/>
  <c r="D73" i="42"/>
  <c r="E73" i="42"/>
  <c r="F73" i="42"/>
  <c r="G73" i="42"/>
  <c r="H73" i="42"/>
  <c r="I73" i="42"/>
  <c r="J73" i="42"/>
  <c r="K73" i="42"/>
  <c r="C74" i="42"/>
  <c r="D74" i="42"/>
  <c r="E74" i="42"/>
  <c r="F74" i="42"/>
  <c r="G74" i="42"/>
  <c r="H74" i="42"/>
  <c r="I74" i="42"/>
  <c r="J74" i="42"/>
  <c r="K74" i="42"/>
  <c r="C75" i="42"/>
  <c r="D75" i="42"/>
  <c r="E75" i="42"/>
  <c r="F75" i="42"/>
  <c r="G75" i="42"/>
  <c r="H75" i="42"/>
  <c r="I75" i="42"/>
  <c r="J75" i="42"/>
  <c r="K75" i="42"/>
  <c r="C76" i="42"/>
  <c r="D76" i="42"/>
  <c r="E76" i="42"/>
  <c r="F76" i="42"/>
  <c r="G76" i="42"/>
  <c r="H76" i="42"/>
  <c r="I76" i="42"/>
  <c r="J76" i="42"/>
  <c r="K76" i="42"/>
  <c r="D77" i="42"/>
  <c r="E77" i="42"/>
  <c r="F77" i="42"/>
  <c r="G77" i="42"/>
  <c r="H77" i="42"/>
  <c r="I77" i="42"/>
  <c r="J77" i="42"/>
  <c r="K77" i="42"/>
  <c r="C78" i="42"/>
  <c r="C53" i="42"/>
  <c r="C28" i="42"/>
  <c r="B1" i="42"/>
  <c r="D8" i="19"/>
  <c r="D9" i="19"/>
  <c r="D10" i="19"/>
  <c r="D11" i="19"/>
  <c r="D12" i="19"/>
  <c r="D13" i="19"/>
  <c r="D14" i="19"/>
  <c r="D15" i="19"/>
  <c r="D16" i="19"/>
  <c r="D17" i="19"/>
  <c r="D18" i="19"/>
  <c r="D7" i="19"/>
  <c r="C8" i="19"/>
  <c r="C9" i="19"/>
  <c r="C10" i="19"/>
  <c r="C11" i="19"/>
  <c r="C12" i="19"/>
  <c r="C13" i="19"/>
  <c r="C14" i="19"/>
  <c r="C15" i="19"/>
  <c r="C16" i="19"/>
  <c r="C17" i="19"/>
  <c r="C18" i="19"/>
  <c r="C7" i="19"/>
  <c r="D44" i="5"/>
  <c r="C19" i="43"/>
  <c r="C17" i="43"/>
  <c r="C12" i="43"/>
  <c r="C11" i="43"/>
  <c r="C9" i="43"/>
  <c r="C8" i="43"/>
  <c r="C6" i="43"/>
  <c r="D46" i="5"/>
  <c r="D33" i="42"/>
  <c r="E33" i="42"/>
  <c r="F33" i="42"/>
  <c r="G33" i="42"/>
  <c r="H33" i="42"/>
  <c r="I33" i="42"/>
  <c r="J33" i="42"/>
  <c r="K33" i="42"/>
  <c r="D34" i="42"/>
  <c r="E34" i="42"/>
  <c r="F34" i="42"/>
  <c r="G34" i="42"/>
  <c r="H34" i="42"/>
  <c r="I34" i="42"/>
  <c r="J34" i="42"/>
  <c r="K34" i="42"/>
  <c r="D35" i="42"/>
  <c r="E35" i="42"/>
  <c r="F35" i="42"/>
  <c r="G35" i="42"/>
  <c r="H35" i="42"/>
  <c r="I35" i="42"/>
  <c r="J35" i="42"/>
  <c r="K35" i="42"/>
  <c r="D36" i="42"/>
  <c r="E36" i="42"/>
  <c r="F36" i="42"/>
  <c r="G36" i="42"/>
  <c r="H36" i="42"/>
  <c r="I36" i="42"/>
  <c r="J36" i="42"/>
  <c r="K36" i="42"/>
  <c r="D37" i="42"/>
  <c r="E37" i="42"/>
  <c r="F37" i="42"/>
  <c r="G37" i="42"/>
  <c r="H37" i="42"/>
  <c r="I37" i="42"/>
  <c r="J37" i="42"/>
  <c r="K37" i="42"/>
  <c r="D38" i="42"/>
  <c r="E38" i="42"/>
  <c r="F38" i="42"/>
  <c r="G38" i="42"/>
  <c r="H38" i="42"/>
  <c r="I38" i="42"/>
  <c r="J38" i="42"/>
  <c r="K38" i="42"/>
  <c r="D39" i="42"/>
  <c r="E39" i="42"/>
  <c r="F39" i="42"/>
  <c r="G39" i="42"/>
  <c r="H39" i="42"/>
  <c r="I39" i="42"/>
  <c r="J39" i="42"/>
  <c r="K39" i="42"/>
  <c r="D40" i="42"/>
  <c r="E40" i="42"/>
  <c r="F40" i="42"/>
  <c r="G40" i="42"/>
  <c r="H40" i="42"/>
  <c r="I40" i="42"/>
  <c r="J40" i="42"/>
  <c r="K40" i="42"/>
  <c r="D41" i="42"/>
  <c r="E41" i="42"/>
  <c r="F41" i="42"/>
  <c r="G41" i="42"/>
  <c r="H41" i="42"/>
  <c r="I41" i="42"/>
  <c r="J41" i="42"/>
  <c r="K41" i="42"/>
  <c r="D42" i="42"/>
  <c r="E42" i="42"/>
  <c r="F42" i="42"/>
  <c r="G42" i="42"/>
  <c r="H42" i="42"/>
  <c r="I42" i="42"/>
  <c r="J42" i="42"/>
  <c r="K42" i="42"/>
  <c r="D43" i="42"/>
  <c r="E43" i="42"/>
  <c r="F43" i="42"/>
  <c r="G43" i="42"/>
  <c r="H43" i="42"/>
  <c r="I43" i="42"/>
  <c r="J43" i="42"/>
  <c r="K43" i="42"/>
  <c r="D44" i="42"/>
  <c r="E44" i="42"/>
  <c r="F44" i="42"/>
  <c r="G44" i="42"/>
  <c r="H44" i="42"/>
  <c r="I44" i="42"/>
  <c r="J44" i="42"/>
  <c r="K44" i="42"/>
  <c r="D45" i="42"/>
  <c r="E45" i="42"/>
  <c r="F45" i="42"/>
  <c r="G45" i="42"/>
  <c r="H45" i="42"/>
  <c r="I45" i="42"/>
  <c r="J45" i="42"/>
  <c r="K45" i="42"/>
  <c r="D46" i="42"/>
  <c r="E46" i="42"/>
  <c r="F46" i="42"/>
  <c r="G46" i="42"/>
  <c r="H46" i="42"/>
  <c r="I46" i="42"/>
  <c r="J46" i="42"/>
  <c r="K46" i="42"/>
  <c r="D47" i="42"/>
  <c r="E47" i="42"/>
  <c r="F47" i="42"/>
  <c r="G47" i="42"/>
  <c r="H47" i="42"/>
  <c r="I47" i="42"/>
  <c r="J47" i="42"/>
  <c r="K47" i="42"/>
  <c r="D48" i="42"/>
  <c r="E48" i="42"/>
  <c r="F48" i="42"/>
  <c r="G48" i="42"/>
  <c r="H48" i="42"/>
  <c r="I48" i="42"/>
  <c r="J48" i="42"/>
  <c r="K48" i="42"/>
  <c r="D49" i="42"/>
  <c r="E49" i="42"/>
  <c r="F49" i="42"/>
  <c r="G49" i="42"/>
  <c r="H49" i="42"/>
  <c r="I49" i="42"/>
  <c r="J49" i="42"/>
  <c r="K49" i="42"/>
  <c r="D50" i="42"/>
  <c r="E50" i="42"/>
  <c r="F50" i="42"/>
  <c r="G50" i="42"/>
  <c r="H50" i="42"/>
  <c r="I50" i="42"/>
  <c r="J50" i="42"/>
  <c r="K50" i="42"/>
  <c r="D51" i="42"/>
  <c r="E51" i="42"/>
  <c r="F51" i="42"/>
  <c r="G51" i="42"/>
  <c r="H51" i="42"/>
  <c r="I51" i="42"/>
  <c r="J51" i="42"/>
  <c r="K51" i="42"/>
  <c r="E32" i="42"/>
  <c r="F32" i="42"/>
  <c r="G32" i="42"/>
  <c r="H32" i="42"/>
  <c r="I32" i="42"/>
  <c r="J32" i="42"/>
  <c r="K32" i="42"/>
  <c r="D32" i="42"/>
  <c r="D8" i="42"/>
  <c r="E8" i="42"/>
  <c r="F8" i="42"/>
  <c r="G8" i="42"/>
  <c r="H8" i="42"/>
  <c r="I8" i="42"/>
  <c r="J8" i="42"/>
  <c r="K8" i="42"/>
  <c r="D9" i="42"/>
  <c r="E9" i="42"/>
  <c r="F9" i="42"/>
  <c r="G9" i="42"/>
  <c r="H9" i="42"/>
  <c r="I9" i="42"/>
  <c r="J9" i="42"/>
  <c r="K9" i="42"/>
  <c r="D10" i="42"/>
  <c r="E10" i="42"/>
  <c r="F10" i="42"/>
  <c r="G10" i="42"/>
  <c r="H10" i="42"/>
  <c r="I10" i="42"/>
  <c r="J10" i="42"/>
  <c r="K10" i="42"/>
  <c r="D11" i="42"/>
  <c r="E11" i="42"/>
  <c r="F11" i="42"/>
  <c r="G11" i="42"/>
  <c r="H11" i="42"/>
  <c r="I11" i="42"/>
  <c r="J11" i="42"/>
  <c r="K11" i="42"/>
  <c r="D12" i="42"/>
  <c r="E12" i="42"/>
  <c r="F12" i="42"/>
  <c r="G12" i="42"/>
  <c r="H12" i="42"/>
  <c r="I12" i="42"/>
  <c r="J12" i="42"/>
  <c r="K12" i="42"/>
  <c r="D13" i="42"/>
  <c r="E13" i="42"/>
  <c r="F13" i="42"/>
  <c r="G13" i="42"/>
  <c r="H13" i="42"/>
  <c r="I13" i="42"/>
  <c r="J13" i="42"/>
  <c r="K13" i="42"/>
  <c r="D14" i="42"/>
  <c r="E14" i="42"/>
  <c r="F14" i="42"/>
  <c r="G14" i="42"/>
  <c r="H14" i="42"/>
  <c r="I14" i="42"/>
  <c r="J14" i="42"/>
  <c r="K14" i="42"/>
  <c r="D15" i="42"/>
  <c r="E15" i="42"/>
  <c r="F15" i="42"/>
  <c r="G15" i="42"/>
  <c r="H15" i="42"/>
  <c r="I15" i="42"/>
  <c r="J15" i="42"/>
  <c r="K15" i="42"/>
  <c r="D16" i="42"/>
  <c r="E16" i="42"/>
  <c r="F16" i="42"/>
  <c r="G16" i="42"/>
  <c r="H16" i="42"/>
  <c r="I16" i="42"/>
  <c r="J16" i="42"/>
  <c r="K16" i="42"/>
  <c r="D17" i="42"/>
  <c r="E17" i="42"/>
  <c r="F17" i="42"/>
  <c r="G17" i="42"/>
  <c r="H17" i="42"/>
  <c r="I17" i="42"/>
  <c r="J17" i="42"/>
  <c r="K17" i="42"/>
  <c r="D18" i="42"/>
  <c r="E18" i="42"/>
  <c r="F18" i="42"/>
  <c r="G18" i="42"/>
  <c r="H18" i="42"/>
  <c r="I18" i="42"/>
  <c r="J18" i="42"/>
  <c r="K18" i="42"/>
  <c r="D19" i="42"/>
  <c r="E19" i="42"/>
  <c r="F19" i="42"/>
  <c r="G19" i="42"/>
  <c r="H19" i="42"/>
  <c r="I19" i="42"/>
  <c r="J19" i="42"/>
  <c r="K19" i="42"/>
  <c r="D20" i="42"/>
  <c r="E20" i="42"/>
  <c r="F20" i="42"/>
  <c r="G20" i="42"/>
  <c r="H20" i="42"/>
  <c r="I20" i="42"/>
  <c r="J20" i="42"/>
  <c r="K20" i="42"/>
  <c r="D21" i="42"/>
  <c r="E21" i="42"/>
  <c r="F21" i="42"/>
  <c r="G21" i="42"/>
  <c r="H21" i="42"/>
  <c r="I21" i="42"/>
  <c r="J21" i="42"/>
  <c r="K21" i="42"/>
  <c r="D22" i="42"/>
  <c r="E22" i="42"/>
  <c r="F22" i="42"/>
  <c r="G22" i="42"/>
  <c r="H22" i="42"/>
  <c r="I22" i="42"/>
  <c r="J22" i="42"/>
  <c r="K22" i="42"/>
  <c r="D23" i="42"/>
  <c r="E23" i="42"/>
  <c r="F23" i="42"/>
  <c r="G23" i="42"/>
  <c r="H23" i="42"/>
  <c r="I23" i="42"/>
  <c r="J23" i="42"/>
  <c r="K23" i="42"/>
  <c r="D24" i="42"/>
  <c r="E24" i="42"/>
  <c r="F24" i="42"/>
  <c r="G24" i="42"/>
  <c r="H24" i="42"/>
  <c r="I24" i="42"/>
  <c r="J24" i="42"/>
  <c r="K24" i="42"/>
  <c r="D25" i="42"/>
  <c r="E25" i="42"/>
  <c r="F25" i="42"/>
  <c r="G25" i="42"/>
  <c r="H25" i="42"/>
  <c r="I25" i="42"/>
  <c r="J25" i="42"/>
  <c r="K25" i="42"/>
  <c r="D26" i="42"/>
  <c r="E26" i="42"/>
  <c r="F26" i="42"/>
  <c r="G26" i="42"/>
  <c r="H26" i="42"/>
  <c r="I26" i="42"/>
  <c r="J26" i="42"/>
  <c r="K26" i="42"/>
  <c r="E7" i="42"/>
  <c r="F7" i="42"/>
  <c r="G7" i="42"/>
  <c r="H7" i="42"/>
  <c r="I7" i="42"/>
  <c r="J7" i="42"/>
  <c r="K7" i="42"/>
  <c r="C8" i="42"/>
  <c r="C9" i="42"/>
  <c r="C59" i="42" s="1"/>
  <c r="C10" i="42"/>
  <c r="C11" i="42"/>
  <c r="C12" i="42"/>
  <c r="C13" i="42"/>
  <c r="C14" i="42"/>
  <c r="C39" i="42" s="1"/>
  <c r="C15" i="42"/>
  <c r="C40" i="42" s="1"/>
  <c r="C16" i="42"/>
  <c r="C41" i="42" s="1"/>
  <c r="C17" i="42"/>
  <c r="C18" i="42"/>
  <c r="C19" i="42"/>
  <c r="C20" i="42"/>
  <c r="C21" i="42"/>
  <c r="C22" i="42"/>
  <c r="C47" i="42" s="1"/>
  <c r="C23" i="42"/>
  <c r="C48" i="42" s="1"/>
  <c r="C24" i="42"/>
  <c r="C49" i="42" s="1"/>
  <c r="C25" i="42"/>
  <c r="C26" i="42"/>
  <c r="C7" i="42"/>
  <c r="C3" i="42"/>
  <c r="B1" i="36"/>
  <c r="A1" i="36"/>
  <c r="B1" i="38"/>
  <c r="A1" i="38"/>
  <c r="B1" i="41"/>
  <c r="D43" i="5" s="1"/>
  <c r="A1" i="41"/>
  <c r="C1468" i="41"/>
  <c r="B25" i="38"/>
  <c r="B42" i="38" s="1"/>
  <c r="B59" i="38" s="1"/>
  <c r="B76" i="38" s="1"/>
  <c r="B93" i="38" s="1"/>
  <c r="B110" i="38" s="1"/>
  <c r="B127" i="38" s="1"/>
  <c r="B144" i="38" s="1"/>
  <c r="B161" i="38" s="1"/>
  <c r="B178" i="38" s="1"/>
  <c r="B195" i="38" s="1"/>
  <c r="B212" i="38" s="1"/>
  <c r="B229" i="38" s="1"/>
  <c r="B246" i="38" s="1"/>
  <c r="B263" i="38" s="1"/>
  <c r="B280" i="38" s="1"/>
  <c r="B297" i="38" s="1"/>
  <c r="B314" i="38" s="1"/>
  <c r="B331" i="38" s="1"/>
  <c r="B29" i="38"/>
  <c r="B46" i="38" s="1"/>
  <c r="B63" i="38" s="1"/>
  <c r="B80" i="38" s="1"/>
  <c r="B97" i="38" s="1"/>
  <c r="B114" i="38" s="1"/>
  <c r="B131" i="38" s="1"/>
  <c r="B148" i="38" s="1"/>
  <c r="B165" i="38" s="1"/>
  <c r="B182" i="38" s="1"/>
  <c r="B199" i="38" s="1"/>
  <c r="B216" i="38" s="1"/>
  <c r="B233" i="38" s="1"/>
  <c r="B250" i="38" s="1"/>
  <c r="B267" i="38" s="1"/>
  <c r="B284" i="38" s="1"/>
  <c r="B301" i="38" s="1"/>
  <c r="B318" i="38" s="1"/>
  <c r="B335" i="38" s="1"/>
  <c r="B33" i="38"/>
  <c r="B50" i="38" s="1"/>
  <c r="B67" i="38" s="1"/>
  <c r="B84" i="38" s="1"/>
  <c r="B101" i="38" s="1"/>
  <c r="B118" i="38" s="1"/>
  <c r="B135" i="38" s="1"/>
  <c r="B152" i="38" s="1"/>
  <c r="B169" i="38" s="1"/>
  <c r="B186" i="38" s="1"/>
  <c r="B203" i="38" s="1"/>
  <c r="B220" i="38" s="1"/>
  <c r="B237" i="38" s="1"/>
  <c r="B254" i="38" s="1"/>
  <c r="B271" i="38" s="1"/>
  <c r="B288" i="38" s="1"/>
  <c r="B305" i="38" s="1"/>
  <c r="B322" i="38" s="1"/>
  <c r="B339" i="38" s="1"/>
  <c r="B37" i="38"/>
  <c r="B54" i="38" s="1"/>
  <c r="B71" i="38" s="1"/>
  <c r="B88" i="38" s="1"/>
  <c r="B105" i="38" s="1"/>
  <c r="B122" i="38" s="1"/>
  <c r="B139" i="38" s="1"/>
  <c r="B156" i="38" s="1"/>
  <c r="B173" i="38" s="1"/>
  <c r="B190" i="38" s="1"/>
  <c r="B207" i="38" s="1"/>
  <c r="B224" i="38" s="1"/>
  <c r="B241" i="38" s="1"/>
  <c r="B258" i="38" s="1"/>
  <c r="B275" i="38" s="1"/>
  <c r="B292" i="38" s="1"/>
  <c r="B309" i="38" s="1"/>
  <c r="B326" i="38" s="1"/>
  <c r="B343" i="38" s="1"/>
  <c r="B7" i="38"/>
  <c r="B24" i="38" s="1"/>
  <c r="B41" i="38" s="1"/>
  <c r="B58" i="38" s="1"/>
  <c r="B75" i="38" s="1"/>
  <c r="B92" i="38" s="1"/>
  <c r="B109" i="38" s="1"/>
  <c r="B126" i="38" s="1"/>
  <c r="B143" i="38" s="1"/>
  <c r="B160" i="38" s="1"/>
  <c r="B177" i="38" s="1"/>
  <c r="B194" i="38" s="1"/>
  <c r="B211" i="38" s="1"/>
  <c r="B228" i="38" s="1"/>
  <c r="B245" i="38" s="1"/>
  <c r="B262" i="38" s="1"/>
  <c r="B279" i="38" s="1"/>
  <c r="B296" i="38" s="1"/>
  <c r="B313" i="38" s="1"/>
  <c r="B330" i="38" s="1"/>
  <c r="B8" i="38"/>
  <c r="B9" i="38"/>
  <c r="B26" i="38" s="1"/>
  <c r="B43" i="38" s="1"/>
  <c r="B60" i="38" s="1"/>
  <c r="B77" i="38" s="1"/>
  <c r="B94" i="38" s="1"/>
  <c r="B111" i="38" s="1"/>
  <c r="B128" i="38" s="1"/>
  <c r="B145" i="38" s="1"/>
  <c r="B162" i="38" s="1"/>
  <c r="B179" i="38" s="1"/>
  <c r="B196" i="38" s="1"/>
  <c r="B213" i="38" s="1"/>
  <c r="B230" i="38" s="1"/>
  <c r="B247" i="38" s="1"/>
  <c r="B264" i="38" s="1"/>
  <c r="B281" i="38" s="1"/>
  <c r="B298" i="38" s="1"/>
  <c r="B315" i="38" s="1"/>
  <c r="B332" i="38" s="1"/>
  <c r="B10" i="38"/>
  <c r="B27" i="38" s="1"/>
  <c r="B44" i="38" s="1"/>
  <c r="B61" i="38" s="1"/>
  <c r="B78" i="38" s="1"/>
  <c r="B95" i="38" s="1"/>
  <c r="B112" i="38" s="1"/>
  <c r="B129" i="38" s="1"/>
  <c r="B146" i="38" s="1"/>
  <c r="B163" i="38" s="1"/>
  <c r="B180" i="38" s="1"/>
  <c r="B197" i="38" s="1"/>
  <c r="B214" i="38" s="1"/>
  <c r="B231" i="38" s="1"/>
  <c r="B248" i="38" s="1"/>
  <c r="B265" i="38" s="1"/>
  <c r="B282" i="38" s="1"/>
  <c r="B299" i="38" s="1"/>
  <c r="B316" i="38" s="1"/>
  <c r="B333" i="38" s="1"/>
  <c r="B11" i="38"/>
  <c r="B28" i="38" s="1"/>
  <c r="B45" i="38" s="1"/>
  <c r="B62" i="38" s="1"/>
  <c r="B79" i="38" s="1"/>
  <c r="B96" i="38" s="1"/>
  <c r="B113" i="38" s="1"/>
  <c r="B130" i="38" s="1"/>
  <c r="B147" i="38" s="1"/>
  <c r="B164" i="38" s="1"/>
  <c r="B181" i="38" s="1"/>
  <c r="B198" i="38" s="1"/>
  <c r="B215" i="38" s="1"/>
  <c r="B232" i="38" s="1"/>
  <c r="B249" i="38" s="1"/>
  <c r="B266" i="38" s="1"/>
  <c r="B283" i="38" s="1"/>
  <c r="B300" i="38" s="1"/>
  <c r="B317" i="38" s="1"/>
  <c r="B334" i="38" s="1"/>
  <c r="B12" i="38"/>
  <c r="B13" i="38"/>
  <c r="B30" i="38" s="1"/>
  <c r="B47" i="38" s="1"/>
  <c r="B64" i="38" s="1"/>
  <c r="B81" i="38" s="1"/>
  <c r="B98" i="38" s="1"/>
  <c r="B115" i="38" s="1"/>
  <c r="B132" i="38" s="1"/>
  <c r="B149" i="38" s="1"/>
  <c r="B166" i="38" s="1"/>
  <c r="B183" i="38" s="1"/>
  <c r="B200" i="38" s="1"/>
  <c r="B217" i="38" s="1"/>
  <c r="B234" i="38" s="1"/>
  <c r="B251" i="38" s="1"/>
  <c r="B268" i="38" s="1"/>
  <c r="B285" i="38" s="1"/>
  <c r="B302" i="38" s="1"/>
  <c r="B319" i="38" s="1"/>
  <c r="B336" i="38" s="1"/>
  <c r="B14" i="38"/>
  <c r="B31" i="38" s="1"/>
  <c r="B48" i="38" s="1"/>
  <c r="B65" i="38" s="1"/>
  <c r="B82" i="38" s="1"/>
  <c r="B99" i="38" s="1"/>
  <c r="B116" i="38" s="1"/>
  <c r="B133" i="38" s="1"/>
  <c r="B150" i="38" s="1"/>
  <c r="B167" i="38" s="1"/>
  <c r="B184" i="38" s="1"/>
  <c r="B201" i="38" s="1"/>
  <c r="B218" i="38" s="1"/>
  <c r="B235" i="38" s="1"/>
  <c r="B252" i="38" s="1"/>
  <c r="B269" i="38" s="1"/>
  <c r="B286" i="38" s="1"/>
  <c r="B303" i="38" s="1"/>
  <c r="B320" i="38" s="1"/>
  <c r="B337" i="38" s="1"/>
  <c r="B15" i="38"/>
  <c r="B32" i="38" s="1"/>
  <c r="B49" i="38" s="1"/>
  <c r="B66" i="38" s="1"/>
  <c r="B83" i="38" s="1"/>
  <c r="B100" i="38" s="1"/>
  <c r="B117" i="38" s="1"/>
  <c r="B134" i="38" s="1"/>
  <c r="B151" i="38" s="1"/>
  <c r="B168" i="38" s="1"/>
  <c r="B185" i="38" s="1"/>
  <c r="B202" i="38" s="1"/>
  <c r="B219" i="38" s="1"/>
  <c r="B236" i="38" s="1"/>
  <c r="B253" i="38" s="1"/>
  <c r="B270" i="38" s="1"/>
  <c r="B287" i="38" s="1"/>
  <c r="B304" i="38" s="1"/>
  <c r="B321" i="38" s="1"/>
  <c r="B338" i="38" s="1"/>
  <c r="B16" i="38"/>
  <c r="B17" i="38"/>
  <c r="B34" i="38" s="1"/>
  <c r="B51" i="38" s="1"/>
  <c r="B68" i="38" s="1"/>
  <c r="B85" i="38" s="1"/>
  <c r="B102" i="38" s="1"/>
  <c r="B119" i="38" s="1"/>
  <c r="B136" i="38" s="1"/>
  <c r="B153" i="38" s="1"/>
  <c r="B170" i="38" s="1"/>
  <c r="B187" i="38" s="1"/>
  <c r="B204" i="38" s="1"/>
  <c r="B221" i="38" s="1"/>
  <c r="B238" i="38" s="1"/>
  <c r="B255" i="38" s="1"/>
  <c r="B272" i="38" s="1"/>
  <c r="B289" i="38" s="1"/>
  <c r="B306" i="38" s="1"/>
  <c r="B323" i="38" s="1"/>
  <c r="B340" i="38" s="1"/>
  <c r="B18" i="38"/>
  <c r="B35" i="38" s="1"/>
  <c r="B52" i="38" s="1"/>
  <c r="B69" i="38" s="1"/>
  <c r="B86" i="38" s="1"/>
  <c r="B103" i="38" s="1"/>
  <c r="B120" i="38" s="1"/>
  <c r="B137" i="38" s="1"/>
  <c r="B154" i="38" s="1"/>
  <c r="B171" i="38" s="1"/>
  <c r="B188" i="38" s="1"/>
  <c r="B205" i="38" s="1"/>
  <c r="B222" i="38" s="1"/>
  <c r="B239" i="38" s="1"/>
  <c r="B256" i="38" s="1"/>
  <c r="B273" i="38" s="1"/>
  <c r="B290" i="38" s="1"/>
  <c r="B307" i="38" s="1"/>
  <c r="B324" i="38" s="1"/>
  <c r="B341" i="38" s="1"/>
  <c r="B19" i="38"/>
  <c r="B36" i="38" s="1"/>
  <c r="B53" i="38" s="1"/>
  <c r="B70" i="38" s="1"/>
  <c r="B87" i="38" s="1"/>
  <c r="B104" i="38" s="1"/>
  <c r="B121" i="38" s="1"/>
  <c r="B138" i="38" s="1"/>
  <c r="B155" i="38" s="1"/>
  <c r="B172" i="38" s="1"/>
  <c r="B189" i="38" s="1"/>
  <c r="B206" i="38" s="1"/>
  <c r="B223" i="38" s="1"/>
  <c r="B240" i="38" s="1"/>
  <c r="B257" i="38" s="1"/>
  <c r="B274" i="38" s="1"/>
  <c r="B291" i="38" s="1"/>
  <c r="B308" i="38" s="1"/>
  <c r="B325" i="38" s="1"/>
  <c r="B342" i="38" s="1"/>
  <c r="B20" i="38"/>
  <c r="B6" i="38"/>
  <c r="B23" i="38" s="1"/>
  <c r="B40" i="38" s="1"/>
  <c r="B57" i="38" s="1"/>
  <c r="B74" i="38" s="1"/>
  <c r="B91" i="38" s="1"/>
  <c r="B108" i="38" s="1"/>
  <c r="B125" i="38" s="1"/>
  <c r="B142" i="38" s="1"/>
  <c r="B159" i="38" s="1"/>
  <c r="B176" i="38" s="1"/>
  <c r="B193" i="38" s="1"/>
  <c r="B210" i="38" s="1"/>
  <c r="B227" i="38" s="1"/>
  <c r="B244" i="38" s="1"/>
  <c r="B261" i="38" s="1"/>
  <c r="B278" i="38" s="1"/>
  <c r="B295" i="38" s="1"/>
  <c r="B312" i="38" s="1"/>
  <c r="B329" i="38" s="1"/>
  <c r="B7" i="41"/>
  <c r="B84" i="41" s="1"/>
  <c r="B161" i="41" s="1"/>
  <c r="B238" i="41" s="1"/>
  <c r="B315" i="41" s="1"/>
  <c r="B392" i="41" s="1"/>
  <c r="B469" i="41" s="1"/>
  <c r="B546" i="41" s="1"/>
  <c r="B623" i="41" s="1"/>
  <c r="B700" i="41" s="1"/>
  <c r="B777" i="41" s="1"/>
  <c r="B854" i="41" s="1"/>
  <c r="B931" i="41" s="1"/>
  <c r="B1008" i="41" s="1"/>
  <c r="B1085" i="41" s="1"/>
  <c r="B1162" i="41" s="1"/>
  <c r="B1239" i="41" s="1"/>
  <c r="B1316" i="41" s="1"/>
  <c r="B1393" i="41" s="1"/>
  <c r="B1470" i="41" s="1"/>
  <c r="B8" i="41"/>
  <c r="B85" i="41" s="1"/>
  <c r="B162" i="41" s="1"/>
  <c r="B239" i="41" s="1"/>
  <c r="B316" i="41" s="1"/>
  <c r="B393" i="41" s="1"/>
  <c r="B470" i="41" s="1"/>
  <c r="B547" i="41" s="1"/>
  <c r="B624" i="41" s="1"/>
  <c r="B701" i="41" s="1"/>
  <c r="B778" i="41" s="1"/>
  <c r="B855" i="41" s="1"/>
  <c r="B932" i="41" s="1"/>
  <c r="B1009" i="41" s="1"/>
  <c r="B1086" i="41" s="1"/>
  <c r="B1163" i="41" s="1"/>
  <c r="B1240" i="41" s="1"/>
  <c r="B1317" i="41" s="1"/>
  <c r="B1394" i="41" s="1"/>
  <c r="B1471" i="41" s="1"/>
  <c r="B9" i="41"/>
  <c r="B86" i="41" s="1"/>
  <c r="B163" i="41" s="1"/>
  <c r="B240" i="41" s="1"/>
  <c r="B317" i="41" s="1"/>
  <c r="B394" i="41" s="1"/>
  <c r="B471" i="41" s="1"/>
  <c r="B548" i="41" s="1"/>
  <c r="B625" i="41" s="1"/>
  <c r="B702" i="41" s="1"/>
  <c r="B779" i="41" s="1"/>
  <c r="B856" i="41" s="1"/>
  <c r="B933" i="41" s="1"/>
  <c r="B1010" i="41" s="1"/>
  <c r="B1087" i="41" s="1"/>
  <c r="B1164" i="41" s="1"/>
  <c r="B1241" i="41" s="1"/>
  <c r="B1318" i="41" s="1"/>
  <c r="B1395" i="41" s="1"/>
  <c r="B1472" i="41" s="1"/>
  <c r="B10" i="41"/>
  <c r="B87" i="41" s="1"/>
  <c r="B164" i="41" s="1"/>
  <c r="B241" i="41" s="1"/>
  <c r="B318" i="41" s="1"/>
  <c r="B395" i="41" s="1"/>
  <c r="B472" i="41" s="1"/>
  <c r="B549" i="41" s="1"/>
  <c r="B626" i="41" s="1"/>
  <c r="B703" i="41" s="1"/>
  <c r="B780" i="41" s="1"/>
  <c r="B857" i="41" s="1"/>
  <c r="B934" i="41" s="1"/>
  <c r="B1011" i="41" s="1"/>
  <c r="B1088" i="41" s="1"/>
  <c r="B1165" i="41" s="1"/>
  <c r="B1242" i="41" s="1"/>
  <c r="B1319" i="41" s="1"/>
  <c r="B1396" i="41" s="1"/>
  <c r="B1473" i="41" s="1"/>
  <c r="B11" i="41"/>
  <c r="B88" i="41" s="1"/>
  <c r="B165" i="41" s="1"/>
  <c r="B242" i="41" s="1"/>
  <c r="B319" i="41" s="1"/>
  <c r="B396" i="41" s="1"/>
  <c r="B473" i="41" s="1"/>
  <c r="B550" i="41" s="1"/>
  <c r="B627" i="41" s="1"/>
  <c r="B704" i="41" s="1"/>
  <c r="B781" i="41" s="1"/>
  <c r="B858" i="41" s="1"/>
  <c r="B935" i="41" s="1"/>
  <c r="B1012" i="41" s="1"/>
  <c r="B1089" i="41" s="1"/>
  <c r="B1166" i="41" s="1"/>
  <c r="B1243" i="41" s="1"/>
  <c r="B1320" i="41" s="1"/>
  <c r="B1397" i="41" s="1"/>
  <c r="B1474" i="41" s="1"/>
  <c r="B12" i="41"/>
  <c r="B89" i="41" s="1"/>
  <c r="B166" i="41" s="1"/>
  <c r="B243" i="41" s="1"/>
  <c r="B320" i="41" s="1"/>
  <c r="B397" i="41" s="1"/>
  <c r="B474" i="41" s="1"/>
  <c r="B551" i="41" s="1"/>
  <c r="B628" i="41" s="1"/>
  <c r="B705" i="41" s="1"/>
  <c r="B782" i="41" s="1"/>
  <c r="B859" i="41" s="1"/>
  <c r="B936" i="41" s="1"/>
  <c r="B1013" i="41" s="1"/>
  <c r="B1090" i="41" s="1"/>
  <c r="B1167" i="41" s="1"/>
  <c r="B1244" i="41" s="1"/>
  <c r="B1321" i="41" s="1"/>
  <c r="B1398" i="41" s="1"/>
  <c r="B1475" i="41" s="1"/>
  <c r="B13" i="41"/>
  <c r="B90" i="41" s="1"/>
  <c r="B167" i="41" s="1"/>
  <c r="B244" i="41" s="1"/>
  <c r="B321" i="41" s="1"/>
  <c r="B398" i="41" s="1"/>
  <c r="B475" i="41" s="1"/>
  <c r="B552" i="41" s="1"/>
  <c r="B629" i="41" s="1"/>
  <c r="B706" i="41" s="1"/>
  <c r="B783" i="41" s="1"/>
  <c r="B860" i="41" s="1"/>
  <c r="B937" i="41" s="1"/>
  <c r="B1014" i="41" s="1"/>
  <c r="B1091" i="41" s="1"/>
  <c r="B1168" i="41" s="1"/>
  <c r="B1245" i="41" s="1"/>
  <c r="B1322" i="41" s="1"/>
  <c r="B1399" i="41" s="1"/>
  <c r="B1476" i="41" s="1"/>
  <c r="B14" i="41"/>
  <c r="B91" i="41" s="1"/>
  <c r="B168" i="41" s="1"/>
  <c r="B245" i="41" s="1"/>
  <c r="B322" i="41" s="1"/>
  <c r="B399" i="41" s="1"/>
  <c r="B476" i="41" s="1"/>
  <c r="B553" i="41" s="1"/>
  <c r="B630" i="41" s="1"/>
  <c r="B707" i="41" s="1"/>
  <c r="B784" i="41" s="1"/>
  <c r="B861" i="41" s="1"/>
  <c r="B938" i="41" s="1"/>
  <c r="B1015" i="41" s="1"/>
  <c r="B1092" i="41" s="1"/>
  <c r="B1169" i="41" s="1"/>
  <c r="B1246" i="41" s="1"/>
  <c r="B1323" i="41" s="1"/>
  <c r="B1400" i="41" s="1"/>
  <c r="B1477" i="41" s="1"/>
  <c r="B15" i="41"/>
  <c r="B92" i="41" s="1"/>
  <c r="B169" i="41" s="1"/>
  <c r="B246" i="41" s="1"/>
  <c r="B323" i="41" s="1"/>
  <c r="B400" i="41" s="1"/>
  <c r="B477" i="41" s="1"/>
  <c r="B554" i="41" s="1"/>
  <c r="B631" i="41" s="1"/>
  <c r="B708" i="41" s="1"/>
  <c r="B785" i="41" s="1"/>
  <c r="B862" i="41" s="1"/>
  <c r="B939" i="41" s="1"/>
  <c r="B1016" i="41" s="1"/>
  <c r="B1093" i="41" s="1"/>
  <c r="B1170" i="41" s="1"/>
  <c r="B1247" i="41" s="1"/>
  <c r="B1324" i="41" s="1"/>
  <c r="B1401" i="41" s="1"/>
  <c r="B1478" i="41" s="1"/>
  <c r="B16" i="41"/>
  <c r="B93" i="41" s="1"/>
  <c r="B170" i="41" s="1"/>
  <c r="B247" i="41" s="1"/>
  <c r="B324" i="41" s="1"/>
  <c r="B401" i="41" s="1"/>
  <c r="B478" i="41" s="1"/>
  <c r="B555" i="41" s="1"/>
  <c r="B632" i="41" s="1"/>
  <c r="B709" i="41" s="1"/>
  <c r="B786" i="41" s="1"/>
  <c r="B863" i="41" s="1"/>
  <c r="B940" i="41" s="1"/>
  <c r="B1017" i="41" s="1"/>
  <c r="B1094" i="41" s="1"/>
  <c r="B1171" i="41" s="1"/>
  <c r="B1248" i="41" s="1"/>
  <c r="B1325" i="41" s="1"/>
  <c r="B1402" i="41" s="1"/>
  <c r="B1479" i="41" s="1"/>
  <c r="B17" i="41"/>
  <c r="B94" i="41" s="1"/>
  <c r="B171" i="41" s="1"/>
  <c r="B248" i="41" s="1"/>
  <c r="B325" i="41" s="1"/>
  <c r="B402" i="41" s="1"/>
  <c r="B479" i="41" s="1"/>
  <c r="B556" i="41" s="1"/>
  <c r="B633" i="41" s="1"/>
  <c r="B710" i="41" s="1"/>
  <c r="B787" i="41" s="1"/>
  <c r="B864" i="41" s="1"/>
  <c r="B941" i="41" s="1"/>
  <c r="B1018" i="41" s="1"/>
  <c r="B1095" i="41" s="1"/>
  <c r="B1172" i="41" s="1"/>
  <c r="B1249" i="41" s="1"/>
  <c r="B1326" i="41" s="1"/>
  <c r="B1403" i="41" s="1"/>
  <c r="B1480" i="41" s="1"/>
  <c r="B18" i="41"/>
  <c r="B95" i="41" s="1"/>
  <c r="B172" i="41" s="1"/>
  <c r="B249" i="41" s="1"/>
  <c r="B326" i="41" s="1"/>
  <c r="B403" i="41" s="1"/>
  <c r="B480" i="41" s="1"/>
  <c r="B557" i="41" s="1"/>
  <c r="B634" i="41" s="1"/>
  <c r="B711" i="41" s="1"/>
  <c r="B788" i="41" s="1"/>
  <c r="B865" i="41" s="1"/>
  <c r="B942" i="41" s="1"/>
  <c r="B1019" i="41" s="1"/>
  <c r="B1096" i="41" s="1"/>
  <c r="B1173" i="41" s="1"/>
  <c r="B1250" i="41" s="1"/>
  <c r="B1327" i="41" s="1"/>
  <c r="B1404" i="41" s="1"/>
  <c r="B1481" i="41" s="1"/>
  <c r="B19" i="41"/>
  <c r="B96" i="41" s="1"/>
  <c r="B173" i="41" s="1"/>
  <c r="B250" i="41" s="1"/>
  <c r="B327" i="41" s="1"/>
  <c r="B404" i="41" s="1"/>
  <c r="B481" i="41" s="1"/>
  <c r="B558" i="41" s="1"/>
  <c r="B635" i="41" s="1"/>
  <c r="B712" i="41" s="1"/>
  <c r="B789" i="41" s="1"/>
  <c r="B866" i="41" s="1"/>
  <c r="B943" i="41" s="1"/>
  <c r="B1020" i="41" s="1"/>
  <c r="B1097" i="41" s="1"/>
  <c r="B1174" i="41" s="1"/>
  <c r="B1251" i="41" s="1"/>
  <c r="B1328" i="41" s="1"/>
  <c r="B1405" i="41" s="1"/>
  <c r="B1482" i="41" s="1"/>
  <c r="B20" i="41"/>
  <c r="B97" i="41" s="1"/>
  <c r="B174" i="41" s="1"/>
  <c r="B251" i="41" s="1"/>
  <c r="B328" i="41" s="1"/>
  <c r="B405" i="41" s="1"/>
  <c r="B482" i="41" s="1"/>
  <c r="B559" i="41" s="1"/>
  <c r="B636" i="41" s="1"/>
  <c r="B713" i="41" s="1"/>
  <c r="B790" i="41" s="1"/>
  <c r="B867" i="41" s="1"/>
  <c r="B944" i="41" s="1"/>
  <c r="B1021" i="41" s="1"/>
  <c r="B1098" i="41" s="1"/>
  <c r="B1175" i="41" s="1"/>
  <c r="B1252" i="41" s="1"/>
  <c r="B1329" i="41" s="1"/>
  <c r="B1406" i="41" s="1"/>
  <c r="B1483" i="41" s="1"/>
  <c r="B21" i="41"/>
  <c r="B98" i="41" s="1"/>
  <c r="B175" i="41" s="1"/>
  <c r="B252" i="41" s="1"/>
  <c r="B329" i="41" s="1"/>
  <c r="B406" i="41" s="1"/>
  <c r="B483" i="41" s="1"/>
  <c r="B560" i="41" s="1"/>
  <c r="B637" i="41" s="1"/>
  <c r="B714" i="41" s="1"/>
  <c r="B791" i="41" s="1"/>
  <c r="B868" i="41" s="1"/>
  <c r="B945" i="41" s="1"/>
  <c r="B1022" i="41" s="1"/>
  <c r="B1099" i="41" s="1"/>
  <c r="B1176" i="41" s="1"/>
  <c r="B1253" i="41" s="1"/>
  <c r="B1330" i="41" s="1"/>
  <c r="B1407" i="41" s="1"/>
  <c r="B1484" i="41" s="1"/>
  <c r="B22" i="41"/>
  <c r="B99" i="41" s="1"/>
  <c r="B176" i="41" s="1"/>
  <c r="B253" i="41" s="1"/>
  <c r="B330" i="41" s="1"/>
  <c r="B407" i="41" s="1"/>
  <c r="B484" i="41" s="1"/>
  <c r="B561" i="41" s="1"/>
  <c r="B638" i="41" s="1"/>
  <c r="B715" i="41" s="1"/>
  <c r="B792" i="41" s="1"/>
  <c r="B869" i="41" s="1"/>
  <c r="B946" i="41" s="1"/>
  <c r="B1023" i="41" s="1"/>
  <c r="B1100" i="41" s="1"/>
  <c r="B1177" i="41" s="1"/>
  <c r="B1254" i="41" s="1"/>
  <c r="B1331" i="41" s="1"/>
  <c r="B1408" i="41" s="1"/>
  <c r="B1485" i="41" s="1"/>
  <c r="B23" i="41"/>
  <c r="B100" i="41" s="1"/>
  <c r="B177" i="41" s="1"/>
  <c r="B254" i="41" s="1"/>
  <c r="B331" i="41" s="1"/>
  <c r="B408" i="41" s="1"/>
  <c r="B485" i="41" s="1"/>
  <c r="B562" i="41" s="1"/>
  <c r="B639" i="41" s="1"/>
  <c r="B716" i="41" s="1"/>
  <c r="B793" i="41" s="1"/>
  <c r="B870" i="41" s="1"/>
  <c r="B947" i="41" s="1"/>
  <c r="B1024" i="41" s="1"/>
  <c r="B1101" i="41" s="1"/>
  <c r="B1178" i="41" s="1"/>
  <c r="B1255" i="41" s="1"/>
  <c r="B1332" i="41" s="1"/>
  <c r="B1409" i="41" s="1"/>
  <c r="B1486" i="41" s="1"/>
  <c r="B24" i="41"/>
  <c r="B101" i="41" s="1"/>
  <c r="B178" i="41" s="1"/>
  <c r="B255" i="41" s="1"/>
  <c r="B332" i="41" s="1"/>
  <c r="B409" i="41" s="1"/>
  <c r="B486" i="41" s="1"/>
  <c r="B563" i="41" s="1"/>
  <c r="B640" i="41" s="1"/>
  <c r="B717" i="41" s="1"/>
  <c r="B794" i="41" s="1"/>
  <c r="B871" i="41" s="1"/>
  <c r="B948" i="41" s="1"/>
  <c r="B1025" i="41" s="1"/>
  <c r="B1102" i="41" s="1"/>
  <c r="B1179" i="41" s="1"/>
  <c r="B1256" i="41" s="1"/>
  <c r="B1333" i="41" s="1"/>
  <c r="B1410" i="41" s="1"/>
  <c r="B1487" i="41" s="1"/>
  <c r="B25" i="41"/>
  <c r="B102" i="41" s="1"/>
  <c r="B179" i="41" s="1"/>
  <c r="B256" i="41" s="1"/>
  <c r="B333" i="41" s="1"/>
  <c r="B410" i="41" s="1"/>
  <c r="B487" i="41" s="1"/>
  <c r="B564" i="41" s="1"/>
  <c r="B641" i="41" s="1"/>
  <c r="B718" i="41" s="1"/>
  <c r="B795" i="41" s="1"/>
  <c r="B872" i="41" s="1"/>
  <c r="B949" i="41" s="1"/>
  <c r="B1026" i="41" s="1"/>
  <c r="B1103" i="41" s="1"/>
  <c r="B1180" i="41" s="1"/>
  <c r="B1257" i="41" s="1"/>
  <c r="B1334" i="41" s="1"/>
  <c r="B1411" i="41" s="1"/>
  <c r="B1488" i="41" s="1"/>
  <c r="B26" i="41"/>
  <c r="B103" i="41" s="1"/>
  <c r="B180" i="41" s="1"/>
  <c r="B257" i="41" s="1"/>
  <c r="B334" i="41" s="1"/>
  <c r="B411" i="41" s="1"/>
  <c r="B488" i="41" s="1"/>
  <c r="B565" i="41" s="1"/>
  <c r="B642" i="41" s="1"/>
  <c r="B719" i="41" s="1"/>
  <c r="B796" i="41" s="1"/>
  <c r="B873" i="41" s="1"/>
  <c r="B950" i="41" s="1"/>
  <c r="B1027" i="41" s="1"/>
  <c r="B1104" i="41" s="1"/>
  <c r="B1181" i="41" s="1"/>
  <c r="B1258" i="41" s="1"/>
  <c r="B1335" i="41" s="1"/>
  <c r="B1412" i="41" s="1"/>
  <c r="B1489" i="41" s="1"/>
  <c r="B27" i="41"/>
  <c r="B104" i="41" s="1"/>
  <c r="B181" i="41" s="1"/>
  <c r="B258" i="41" s="1"/>
  <c r="B335" i="41" s="1"/>
  <c r="B412" i="41" s="1"/>
  <c r="B489" i="41" s="1"/>
  <c r="B566" i="41" s="1"/>
  <c r="B643" i="41" s="1"/>
  <c r="B720" i="41" s="1"/>
  <c r="B797" i="41" s="1"/>
  <c r="B874" i="41" s="1"/>
  <c r="B951" i="41" s="1"/>
  <c r="B1028" i="41" s="1"/>
  <c r="B1105" i="41" s="1"/>
  <c r="B1182" i="41" s="1"/>
  <c r="B1259" i="41" s="1"/>
  <c r="B1336" i="41" s="1"/>
  <c r="B1413" i="41" s="1"/>
  <c r="B1490" i="41" s="1"/>
  <c r="B28" i="41"/>
  <c r="B105" i="41" s="1"/>
  <c r="B182" i="41" s="1"/>
  <c r="B259" i="41" s="1"/>
  <c r="B336" i="41" s="1"/>
  <c r="B413" i="41" s="1"/>
  <c r="B490" i="41" s="1"/>
  <c r="B567" i="41" s="1"/>
  <c r="B644" i="41" s="1"/>
  <c r="B721" i="41" s="1"/>
  <c r="B798" i="41" s="1"/>
  <c r="B875" i="41" s="1"/>
  <c r="B952" i="41" s="1"/>
  <c r="B1029" i="41" s="1"/>
  <c r="B1106" i="41" s="1"/>
  <c r="B1183" i="41" s="1"/>
  <c r="B1260" i="41" s="1"/>
  <c r="B1337" i="41" s="1"/>
  <c r="B1414" i="41" s="1"/>
  <c r="B1491" i="41" s="1"/>
  <c r="B29" i="41"/>
  <c r="B106" i="41" s="1"/>
  <c r="B183" i="41" s="1"/>
  <c r="B260" i="41" s="1"/>
  <c r="B337" i="41" s="1"/>
  <c r="B414" i="41" s="1"/>
  <c r="B491" i="41" s="1"/>
  <c r="B568" i="41" s="1"/>
  <c r="B645" i="41" s="1"/>
  <c r="B722" i="41" s="1"/>
  <c r="B799" i="41" s="1"/>
  <c r="B876" i="41" s="1"/>
  <c r="B953" i="41" s="1"/>
  <c r="B1030" i="41" s="1"/>
  <c r="B1107" i="41" s="1"/>
  <c r="B1184" i="41" s="1"/>
  <c r="B1261" i="41" s="1"/>
  <c r="B1338" i="41" s="1"/>
  <c r="B1415" i="41" s="1"/>
  <c r="B1492" i="41" s="1"/>
  <c r="B30" i="41"/>
  <c r="B107" i="41" s="1"/>
  <c r="B184" i="41" s="1"/>
  <c r="B261" i="41" s="1"/>
  <c r="B338" i="41" s="1"/>
  <c r="B415" i="41" s="1"/>
  <c r="B492" i="41" s="1"/>
  <c r="B569" i="41" s="1"/>
  <c r="B646" i="41" s="1"/>
  <c r="B723" i="41" s="1"/>
  <c r="B800" i="41" s="1"/>
  <c r="B877" i="41" s="1"/>
  <c r="B954" i="41" s="1"/>
  <c r="B1031" i="41" s="1"/>
  <c r="B1108" i="41" s="1"/>
  <c r="B1185" i="41" s="1"/>
  <c r="B1262" i="41" s="1"/>
  <c r="B1339" i="41" s="1"/>
  <c r="B1416" i="41" s="1"/>
  <c r="B1493" i="41" s="1"/>
  <c r="B31" i="41"/>
  <c r="B108" i="41" s="1"/>
  <c r="B185" i="41" s="1"/>
  <c r="B262" i="41" s="1"/>
  <c r="B339" i="41" s="1"/>
  <c r="B416" i="41" s="1"/>
  <c r="B493" i="41" s="1"/>
  <c r="B570" i="41" s="1"/>
  <c r="B647" i="41" s="1"/>
  <c r="B724" i="41" s="1"/>
  <c r="B801" i="41" s="1"/>
  <c r="B878" i="41" s="1"/>
  <c r="B955" i="41" s="1"/>
  <c r="B1032" i="41" s="1"/>
  <c r="B1109" i="41" s="1"/>
  <c r="B1186" i="41" s="1"/>
  <c r="B1263" i="41" s="1"/>
  <c r="B1340" i="41" s="1"/>
  <c r="B1417" i="41" s="1"/>
  <c r="B1494" i="41" s="1"/>
  <c r="B32" i="41"/>
  <c r="B109" i="41" s="1"/>
  <c r="B186" i="41" s="1"/>
  <c r="B263" i="41" s="1"/>
  <c r="B340" i="41" s="1"/>
  <c r="B417" i="41" s="1"/>
  <c r="B494" i="41" s="1"/>
  <c r="B571" i="41" s="1"/>
  <c r="B648" i="41" s="1"/>
  <c r="B725" i="41" s="1"/>
  <c r="B802" i="41" s="1"/>
  <c r="B879" i="41" s="1"/>
  <c r="B956" i="41" s="1"/>
  <c r="B1033" i="41" s="1"/>
  <c r="B1110" i="41" s="1"/>
  <c r="B1187" i="41" s="1"/>
  <c r="B1264" i="41" s="1"/>
  <c r="B1341" i="41" s="1"/>
  <c r="B1418" i="41" s="1"/>
  <c r="B1495" i="41" s="1"/>
  <c r="B33" i="41"/>
  <c r="B110" i="41" s="1"/>
  <c r="B187" i="41" s="1"/>
  <c r="B264" i="41" s="1"/>
  <c r="B341" i="41" s="1"/>
  <c r="B418" i="41" s="1"/>
  <c r="B495" i="41" s="1"/>
  <c r="B572" i="41" s="1"/>
  <c r="B649" i="41" s="1"/>
  <c r="B726" i="41" s="1"/>
  <c r="B803" i="41" s="1"/>
  <c r="B880" i="41" s="1"/>
  <c r="B957" i="41" s="1"/>
  <c r="B1034" i="41" s="1"/>
  <c r="B1111" i="41" s="1"/>
  <c r="B1188" i="41" s="1"/>
  <c r="B1265" i="41" s="1"/>
  <c r="B1342" i="41" s="1"/>
  <c r="B1419" i="41" s="1"/>
  <c r="B1496" i="41" s="1"/>
  <c r="B34" i="41"/>
  <c r="B111" i="41" s="1"/>
  <c r="B188" i="41" s="1"/>
  <c r="B265" i="41" s="1"/>
  <c r="B342" i="41" s="1"/>
  <c r="B419" i="41" s="1"/>
  <c r="B496" i="41" s="1"/>
  <c r="B573" i="41" s="1"/>
  <c r="B650" i="41" s="1"/>
  <c r="B727" i="41" s="1"/>
  <c r="B804" i="41" s="1"/>
  <c r="B881" i="41" s="1"/>
  <c r="B958" i="41" s="1"/>
  <c r="B1035" i="41" s="1"/>
  <c r="B1112" i="41" s="1"/>
  <c r="B1189" i="41" s="1"/>
  <c r="B1266" i="41" s="1"/>
  <c r="B1343" i="41" s="1"/>
  <c r="B1420" i="41" s="1"/>
  <c r="B1497" i="41" s="1"/>
  <c r="B35" i="41"/>
  <c r="B112" i="41" s="1"/>
  <c r="B189" i="41" s="1"/>
  <c r="B266" i="41" s="1"/>
  <c r="B343" i="41" s="1"/>
  <c r="B420" i="41" s="1"/>
  <c r="B497" i="41" s="1"/>
  <c r="B574" i="41" s="1"/>
  <c r="B651" i="41" s="1"/>
  <c r="B728" i="41" s="1"/>
  <c r="B805" i="41" s="1"/>
  <c r="B882" i="41" s="1"/>
  <c r="B959" i="41" s="1"/>
  <c r="B1036" i="41" s="1"/>
  <c r="B1113" i="41" s="1"/>
  <c r="B1190" i="41" s="1"/>
  <c r="B1267" i="41" s="1"/>
  <c r="B1344" i="41" s="1"/>
  <c r="B1421" i="41" s="1"/>
  <c r="B1498" i="41" s="1"/>
  <c r="B36" i="41"/>
  <c r="B113" i="41" s="1"/>
  <c r="B190" i="41" s="1"/>
  <c r="B267" i="41" s="1"/>
  <c r="B344" i="41" s="1"/>
  <c r="B421" i="41" s="1"/>
  <c r="B498" i="41" s="1"/>
  <c r="B575" i="41" s="1"/>
  <c r="B652" i="41" s="1"/>
  <c r="B729" i="41" s="1"/>
  <c r="B806" i="41" s="1"/>
  <c r="B883" i="41" s="1"/>
  <c r="B960" i="41" s="1"/>
  <c r="B1037" i="41" s="1"/>
  <c r="B1114" i="41" s="1"/>
  <c r="B1191" i="41" s="1"/>
  <c r="B1268" i="41" s="1"/>
  <c r="B1345" i="41" s="1"/>
  <c r="B1422" i="41" s="1"/>
  <c r="B1499" i="41" s="1"/>
  <c r="B37" i="41"/>
  <c r="B114" i="41" s="1"/>
  <c r="B191" i="41" s="1"/>
  <c r="B268" i="41" s="1"/>
  <c r="B345" i="41" s="1"/>
  <c r="B422" i="41" s="1"/>
  <c r="B499" i="41" s="1"/>
  <c r="B576" i="41" s="1"/>
  <c r="B653" i="41" s="1"/>
  <c r="B730" i="41" s="1"/>
  <c r="B807" i="41" s="1"/>
  <c r="B884" i="41" s="1"/>
  <c r="B961" i="41" s="1"/>
  <c r="B1038" i="41" s="1"/>
  <c r="B1115" i="41" s="1"/>
  <c r="B1192" i="41" s="1"/>
  <c r="B1269" i="41" s="1"/>
  <c r="B1346" i="41" s="1"/>
  <c r="B1423" i="41" s="1"/>
  <c r="B1500" i="41" s="1"/>
  <c r="B38" i="41"/>
  <c r="B115" i="41" s="1"/>
  <c r="B192" i="41" s="1"/>
  <c r="B269" i="41" s="1"/>
  <c r="B346" i="41" s="1"/>
  <c r="B423" i="41" s="1"/>
  <c r="B500" i="41" s="1"/>
  <c r="B577" i="41" s="1"/>
  <c r="B654" i="41" s="1"/>
  <c r="B731" i="41" s="1"/>
  <c r="B808" i="41" s="1"/>
  <c r="B885" i="41" s="1"/>
  <c r="B962" i="41" s="1"/>
  <c r="B1039" i="41" s="1"/>
  <c r="B1116" i="41" s="1"/>
  <c r="B1193" i="41" s="1"/>
  <c r="B1270" i="41" s="1"/>
  <c r="B1347" i="41" s="1"/>
  <c r="B1424" i="41" s="1"/>
  <c r="B1501" i="41" s="1"/>
  <c r="B39" i="41"/>
  <c r="B116" i="41" s="1"/>
  <c r="B193" i="41" s="1"/>
  <c r="B270" i="41" s="1"/>
  <c r="B347" i="41" s="1"/>
  <c r="B424" i="41" s="1"/>
  <c r="B501" i="41" s="1"/>
  <c r="B578" i="41" s="1"/>
  <c r="B655" i="41" s="1"/>
  <c r="B732" i="41" s="1"/>
  <c r="B809" i="41" s="1"/>
  <c r="B886" i="41" s="1"/>
  <c r="B963" i="41" s="1"/>
  <c r="B1040" i="41" s="1"/>
  <c r="B1117" i="41" s="1"/>
  <c r="B1194" i="41" s="1"/>
  <c r="B1271" i="41" s="1"/>
  <c r="B1348" i="41" s="1"/>
  <c r="B1425" i="41" s="1"/>
  <c r="B1502" i="41" s="1"/>
  <c r="B40" i="41"/>
  <c r="B117" i="41" s="1"/>
  <c r="B194" i="41" s="1"/>
  <c r="B271" i="41" s="1"/>
  <c r="B348" i="41" s="1"/>
  <c r="B425" i="41" s="1"/>
  <c r="B502" i="41" s="1"/>
  <c r="B579" i="41" s="1"/>
  <c r="B656" i="41" s="1"/>
  <c r="B733" i="41" s="1"/>
  <c r="B810" i="41" s="1"/>
  <c r="B887" i="41" s="1"/>
  <c r="B964" i="41" s="1"/>
  <c r="B1041" i="41" s="1"/>
  <c r="B1118" i="41" s="1"/>
  <c r="B1195" i="41" s="1"/>
  <c r="B1272" i="41" s="1"/>
  <c r="B1349" i="41" s="1"/>
  <c r="B1426" i="41" s="1"/>
  <c r="B1503" i="41" s="1"/>
  <c r="B41" i="41"/>
  <c r="B118" i="41" s="1"/>
  <c r="B195" i="41" s="1"/>
  <c r="B272" i="41" s="1"/>
  <c r="B349" i="41" s="1"/>
  <c r="B426" i="41" s="1"/>
  <c r="B503" i="41" s="1"/>
  <c r="B580" i="41" s="1"/>
  <c r="B657" i="41" s="1"/>
  <c r="B734" i="41" s="1"/>
  <c r="B811" i="41" s="1"/>
  <c r="B888" i="41" s="1"/>
  <c r="B965" i="41" s="1"/>
  <c r="B1042" i="41" s="1"/>
  <c r="B1119" i="41" s="1"/>
  <c r="B1196" i="41" s="1"/>
  <c r="B1273" i="41" s="1"/>
  <c r="B1350" i="41" s="1"/>
  <c r="B1427" i="41" s="1"/>
  <c r="B1504" i="41" s="1"/>
  <c r="B42" i="41"/>
  <c r="B119" i="41" s="1"/>
  <c r="B196" i="41" s="1"/>
  <c r="B273" i="41" s="1"/>
  <c r="B350" i="41" s="1"/>
  <c r="B427" i="41" s="1"/>
  <c r="B504" i="41" s="1"/>
  <c r="B581" i="41" s="1"/>
  <c r="B658" i="41" s="1"/>
  <c r="B735" i="41" s="1"/>
  <c r="B812" i="41" s="1"/>
  <c r="B889" i="41" s="1"/>
  <c r="B966" i="41" s="1"/>
  <c r="B1043" i="41" s="1"/>
  <c r="B1120" i="41" s="1"/>
  <c r="B1197" i="41" s="1"/>
  <c r="B1274" i="41" s="1"/>
  <c r="B1351" i="41" s="1"/>
  <c r="B1428" i="41" s="1"/>
  <c r="B1505" i="41" s="1"/>
  <c r="B43" i="41"/>
  <c r="B120" i="41" s="1"/>
  <c r="B197" i="41" s="1"/>
  <c r="B274" i="41" s="1"/>
  <c r="B351" i="41" s="1"/>
  <c r="B428" i="41" s="1"/>
  <c r="B505" i="41" s="1"/>
  <c r="B582" i="41" s="1"/>
  <c r="B659" i="41" s="1"/>
  <c r="B736" i="41" s="1"/>
  <c r="B813" i="41" s="1"/>
  <c r="B890" i="41" s="1"/>
  <c r="B967" i="41" s="1"/>
  <c r="B1044" i="41" s="1"/>
  <c r="B1121" i="41" s="1"/>
  <c r="B1198" i="41" s="1"/>
  <c r="B1275" i="41" s="1"/>
  <c r="B1352" i="41" s="1"/>
  <c r="B1429" i="41" s="1"/>
  <c r="B1506" i="41" s="1"/>
  <c r="B44" i="41"/>
  <c r="B121" i="41" s="1"/>
  <c r="B198" i="41" s="1"/>
  <c r="B275" i="41" s="1"/>
  <c r="B352" i="41" s="1"/>
  <c r="B429" i="41" s="1"/>
  <c r="B506" i="41" s="1"/>
  <c r="B583" i="41" s="1"/>
  <c r="B660" i="41" s="1"/>
  <c r="B737" i="41" s="1"/>
  <c r="B814" i="41" s="1"/>
  <c r="B891" i="41" s="1"/>
  <c r="B968" i="41" s="1"/>
  <c r="B1045" i="41" s="1"/>
  <c r="B1122" i="41" s="1"/>
  <c r="B1199" i="41" s="1"/>
  <c r="B1276" i="41" s="1"/>
  <c r="B1353" i="41" s="1"/>
  <c r="B1430" i="41" s="1"/>
  <c r="B1507" i="41" s="1"/>
  <c r="B45" i="41"/>
  <c r="B122" i="41" s="1"/>
  <c r="B199" i="41" s="1"/>
  <c r="B276" i="41" s="1"/>
  <c r="B353" i="41" s="1"/>
  <c r="B430" i="41" s="1"/>
  <c r="B507" i="41" s="1"/>
  <c r="B584" i="41" s="1"/>
  <c r="B661" i="41" s="1"/>
  <c r="B738" i="41" s="1"/>
  <c r="B815" i="41" s="1"/>
  <c r="B892" i="41" s="1"/>
  <c r="B969" i="41" s="1"/>
  <c r="B1046" i="41" s="1"/>
  <c r="B1123" i="41" s="1"/>
  <c r="B1200" i="41" s="1"/>
  <c r="B1277" i="41" s="1"/>
  <c r="B1354" i="41" s="1"/>
  <c r="B1431" i="41" s="1"/>
  <c r="B1508" i="41" s="1"/>
  <c r="B46" i="41"/>
  <c r="B123" i="41" s="1"/>
  <c r="B200" i="41" s="1"/>
  <c r="B277" i="41" s="1"/>
  <c r="B354" i="41" s="1"/>
  <c r="B431" i="41" s="1"/>
  <c r="B508" i="41" s="1"/>
  <c r="B585" i="41" s="1"/>
  <c r="B662" i="41" s="1"/>
  <c r="B739" i="41" s="1"/>
  <c r="B816" i="41" s="1"/>
  <c r="B893" i="41" s="1"/>
  <c r="B970" i="41" s="1"/>
  <c r="B1047" i="41" s="1"/>
  <c r="B1124" i="41" s="1"/>
  <c r="B1201" i="41" s="1"/>
  <c r="B1278" i="41" s="1"/>
  <c r="B1355" i="41" s="1"/>
  <c r="B1432" i="41" s="1"/>
  <c r="B1509" i="41" s="1"/>
  <c r="B47" i="41"/>
  <c r="B124" i="41" s="1"/>
  <c r="B201" i="41" s="1"/>
  <c r="B278" i="41" s="1"/>
  <c r="B355" i="41" s="1"/>
  <c r="B432" i="41" s="1"/>
  <c r="B509" i="41" s="1"/>
  <c r="B586" i="41" s="1"/>
  <c r="B663" i="41" s="1"/>
  <c r="B740" i="41" s="1"/>
  <c r="B817" i="41" s="1"/>
  <c r="B894" i="41" s="1"/>
  <c r="B971" i="41" s="1"/>
  <c r="B1048" i="41" s="1"/>
  <c r="B1125" i="41" s="1"/>
  <c r="B1202" i="41" s="1"/>
  <c r="B1279" i="41" s="1"/>
  <c r="B1356" i="41" s="1"/>
  <c r="B1433" i="41" s="1"/>
  <c r="B1510" i="41" s="1"/>
  <c r="B48" i="41"/>
  <c r="B125" i="41" s="1"/>
  <c r="B202" i="41" s="1"/>
  <c r="B279" i="41" s="1"/>
  <c r="B356" i="41" s="1"/>
  <c r="B433" i="41" s="1"/>
  <c r="B510" i="41" s="1"/>
  <c r="B587" i="41" s="1"/>
  <c r="B664" i="41" s="1"/>
  <c r="B741" i="41" s="1"/>
  <c r="B818" i="41" s="1"/>
  <c r="B895" i="41" s="1"/>
  <c r="B972" i="41" s="1"/>
  <c r="B1049" i="41" s="1"/>
  <c r="B1126" i="41" s="1"/>
  <c r="B1203" i="41" s="1"/>
  <c r="B1280" i="41" s="1"/>
  <c r="B1357" i="41" s="1"/>
  <c r="B1434" i="41" s="1"/>
  <c r="B1511" i="41" s="1"/>
  <c r="B49" i="41"/>
  <c r="B126" i="41" s="1"/>
  <c r="B203" i="41" s="1"/>
  <c r="B280" i="41" s="1"/>
  <c r="B357" i="41" s="1"/>
  <c r="B434" i="41" s="1"/>
  <c r="B511" i="41" s="1"/>
  <c r="B588" i="41" s="1"/>
  <c r="B665" i="41" s="1"/>
  <c r="B742" i="41" s="1"/>
  <c r="B819" i="41" s="1"/>
  <c r="B896" i="41" s="1"/>
  <c r="B973" i="41" s="1"/>
  <c r="B1050" i="41" s="1"/>
  <c r="B1127" i="41" s="1"/>
  <c r="B1204" i="41" s="1"/>
  <c r="B1281" i="41" s="1"/>
  <c r="B1358" i="41" s="1"/>
  <c r="B1435" i="41" s="1"/>
  <c r="B1512" i="41" s="1"/>
  <c r="B50" i="41"/>
  <c r="B127" i="41" s="1"/>
  <c r="B204" i="41" s="1"/>
  <c r="B281" i="41" s="1"/>
  <c r="B358" i="41" s="1"/>
  <c r="B435" i="41" s="1"/>
  <c r="B512" i="41" s="1"/>
  <c r="B589" i="41" s="1"/>
  <c r="B666" i="41" s="1"/>
  <c r="B743" i="41" s="1"/>
  <c r="B820" i="41" s="1"/>
  <c r="B897" i="41" s="1"/>
  <c r="B974" i="41" s="1"/>
  <c r="B1051" i="41" s="1"/>
  <c r="B1128" i="41" s="1"/>
  <c r="B1205" i="41" s="1"/>
  <c r="B1282" i="41" s="1"/>
  <c r="B1359" i="41" s="1"/>
  <c r="B1436" i="41" s="1"/>
  <c r="B1513" i="41" s="1"/>
  <c r="B51" i="41"/>
  <c r="B128" i="41" s="1"/>
  <c r="B205" i="41" s="1"/>
  <c r="B282" i="41" s="1"/>
  <c r="B359" i="41" s="1"/>
  <c r="B436" i="41" s="1"/>
  <c r="B513" i="41" s="1"/>
  <c r="B590" i="41" s="1"/>
  <c r="B667" i="41" s="1"/>
  <c r="B744" i="41" s="1"/>
  <c r="B821" i="41" s="1"/>
  <c r="B898" i="41" s="1"/>
  <c r="B975" i="41" s="1"/>
  <c r="B1052" i="41" s="1"/>
  <c r="B1129" i="41" s="1"/>
  <c r="B1206" i="41" s="1"/>
  <c r="B1283" i="41" s="1"/>
  <c r="B1360" i="41" s="1"/>
  <c r="B1437" i="41" s="1"/>
  <c r="B1514" i="41" s="1"/>
  <c r="B52" i="41"/>
  <c r="B129" i="41" s="1"/>
  <c r="B206" i="41" s="1"/>
  <c r="B283" i="41" s="1"/>
  <c r="B360" i="41" s="1"/>
  <c r="B437" i="41" s="1"/>
  <c r="B514" i="41" s="1"/>
  <c r="B591" i="41" s="1"/>
  <c r="B668" i="41" s="1"/>
  <c r="B745" i="41" s="1"/>
  <c r="B822" i="41" s="1"/>
  <c r="B899" i="41" s="1"/>
  <c r="B976" i="41" s="1"/>
  <c r="B1053" i="41" s="1"/>
  <c r="B1130" i="41" s="1"/>
  <c r="B1207" i="41" s="1"/>
  <c r="B1284" i="41" s="1"/>
  <c r="B1361" i="41" s="1"/>
  <c r="B1438" i="41" s="1"/>
  <c r="B1515" i="41" s="1"/>
  <c r="B53" i="41"/>
  <c r="B130" i="41" s="1"/>
  <c r="B207" i="41" s="1"/>
  <c r="B284" i="41" s="1"/>
  <c r="B361" i="41" s="1"/>
  <c r="B438" i="41" s="1"/>
  <c r="B515" i="41" s="1"/>
  <c r="B592" i="41" s="1"/>
  <c r="B669" i="41" s="1"/>
  <c r="B746" i="41" s="1"/>
  <c r="B823" i="41" s="1"/>
  <c r="B900" i="41" s="1"/>
  <c r="B977" i="41" s="1"/>
  <c r="B1054" i="41" s="1"/>
  <c r="B1131" i="41" s="1"/>
  <c r="B1208" i="41" s="1"/>
  <c r="B1285" i="41" s="1"/>
  <c r="B1362" i="41" s="1"/>
  <c r="B1439" i="41" s="1"/>
  <c r="B1516" i="41" s="1"/>
  <c r="B59" i="41"/>
  <c r="B136" i="41" s="1"/>
  <c r="B213" i="41" s="1"/>
  <c r="B290" i="41" s="1"/>
  <c r="B367" i="41" s="1"/>
  <c r="B444" i="41" s="1"/>
  <c r="B521" i="41" s="1"/>
  <c r="B598" i="41" s="1"/>
  <c r="B675" i="41" s="1"/>
  <c r="B752" i="41" s="1"/>
  <c r="B829" i="41" s="1"/>
  <c r="B906" i="41" s="1"/>
  <c r="B983" i="41" s="1"/>
  <c r="B1060" i="41" s="1"/>
  <c r="B1137" i="41" s="1"/>
  <c r="B1214" i="41" s="1"/>
  <c r="B1291" i="41" s="1"/>
  <c r="B1368" i="41" s="1"/>
  <c r="B1445" i="41" s="1"/>
  <c r="B1522" i="41" s="1"/>
  <c r="B70" i="41"/>
  <c r="B147" i="41" s="1"/>
  <c r="B224" i="41" s="1"/>
  <c r="B301" i="41" s="1"/>
  <c r="B378" i="41" s="1"/>
  <c r="B455" i="41" s="1"/>
  <c r="B532" i="41" s="1"/>
  <c r="B609" i="41" s="1"/>
  <c r="B686" i="41" s="1"/>
  <c r="B763" i="41" s="1"/>
  <c r="B840" i="41" s="1"/>
  <c r="B917" i="41" s="1"/>
  <c r="B994" i="41" s="1"/>
  <c r="B1071" i="41" s="1"/>
  <c r="B1148" i="41" s="1"/>
  <c r="B1225" i="41" s="1"/>
  <c r="B1302" i="41" s="1"/>
  <c r="B1379" i="41" s="1"/>
  <c r="B1456" i="41" s="1"/>
  <c r="B1533" i="41" s="1"/>
  <c r="B71" i="41"/>
  <c r="B148" i="41" s="1"/>
  <c r="B225" i="41" s="1"/>
  <c r="B302" i="41" s="1"/>
  <c r="B379" i="41" s="1"/>
  <c r="B456" i="41" s="1"/>
  <c r="B533" i="41" s="1"/>
  <c r="B610" i="41" s="1"/>
  <c r="B687" i="41" s="1"/>
  <c r="B764" i="41" s="1"/>
  <c r="B841" i="41" s="1"/>
  <c r="B918" i="41" s="1"/>
  <c r="B995" i="41" s="1"/>
  <c r="B1072" i="41" s="1"/>
  <c r="B1149" i="41" s="1"/>
  <c r="B1226" i="41" s="1"/>
  <c r="B1303" i="41" s="1"/>
  <c r="B1380" i="41" s="1"/>
  <c r="B1457" i="41" s="1"/>
  <c r="B1534" i="41" s="1"/>
  <c r="B72" i="41"/>
  <c r="B149" i="41" s="1"/>
  <c r="B226" i="41" s="1"/>
  <c r="B303" i="41" s="1"/>
  <c r="B380" i="41" s="1"/>
  <c r="B457" i="41" s="1"/>
  <c r="B534" i="41" s="1"/>
  <c r="B611" i="41" s="1"/>
  <c r="B688" i="41" s="1"/>
  <c r="B765" i="41" s="1"/>
  <c r="B842" i="41" s="1"/>
  <c r="B919" i="41" s="1"/>
  <c r="B996" i="41" s="1"/>
  <c r="B1073" i="41" s="1"/>
  <c r="B1150" i="41" s="1"/>
  <c r="B1227" i="41" s="1"/>
  <c r="B1304" i="41" s="1"/>
  <c r="B1381" i="41" s="1"/>
  <c r="B1458" i="41" s="1"/>
  <c r="B1535" i="41" s="1"/>
  <c r="B73" i="41"/>
  <c r="B150" i="41" s="1"/>
  <c r="B227" i="41" s="1"/>
  <c r="B304" i="41" s="1"/>
  <c r="B381" i="41" s="1"/>
  <c r="B458" i="41" s="1"/>
  <c r="B535" i="41" s="1"/>
  <c r="B612" i="41" s="1"/>
  <c r="B689" i="41" s="1"/>
  <c r="B766" i="41" s="1"/>
  <c r="B843" i="41" s="1"/>
  <c r="B920" i="41" s="1"/>
  <c r="B997" i="41" s="1"/>
  <c r="B1074" i="41" s="1"/>
  <c r="B1151" i="41" s="1"/>
  <c r="B1228" i="41" s="1"/>
  <c r="B1305" i="41" s="1"/>
  <c r="B1382" i="41" s="1"/>
  <c r="B1459" i="41" s="1"/>
  <c r="B1536" i="41" s="1"/>
  <c r="B74" i="41"/>
  <c r="B151" i="41" s="1"/>
  <c r="B228" i="41" s="1"/>
  <c r="B305" i="41" s="1"/>
  <c r="B382" i="41" s="1"/>
  <c r="B459" i="41" s="1"/>
  <c r="B536" i="41" s="1"/>
  <c r="B613" i="41" s="1"/>
  <c r="B690" i="41" s="1"/>
  <c r="B767" i="41" s="1"/>
  <c r="B844" i="41" s="1"/>
  <c r="B921" i="41" s="1"/>
  <c r="B998" i="41" s="1"/>
  <c r="B1075" i="41" s="1"/>
  <c r="B1152" i="41" s="1"/>
  <c r="B1229" i="41" s="1"/>
  <c r="B1306" i="41" s="1"/>
  <c r="B1383" i="41" s="1"/>
  <c r="B1460" i="41" s="1"/>
  <c r="B1537" i="41" s="1"/>
  <c r="B75" i="41"/>
  <c r="B152" i="41" s="1"/>
  <c r="B229" i="41" s="1"/>
  <c r="B306" i="41" s="1"/>
  <c r="B383" i="41" s="1"/>
  <c r="B460" i="41" s="1"/>
  <c r="B537" i="41" s="1"/>
  <c r="B614" i="41" s="1"/>
  <c r="B691" i="41" s="1"/>
  <c r="B768" i="41" s="1"/>
  <c r="B845" i="41" s="1"/>
  <c r="B922" i="41" s="1"/>
  <c r="B999" i="41" s="1"/>
  <c r="B1076" i="41" s="1"/>
  <c r="B1153" i="41" s="1"/>
  <c r="B1230" i="41" s="1"/>
  <c r="B1307" i="41" s="1"/>
  <c r="B1384" i="41" s="1"/>
  <c r="B1461" i="41" s="1"/>
  <c r="B1538" i="41" s="1"/>
  <c r="B76" i="41"/>
  <c r="B153" i="41" s="1"/>
  <c r="B230" i="41" s="1"/>
  <c r="B307" i="41" s="1"/>
  <c r="B384" i="41" s="1"/>
  <c r="B461" i="41" s="1"/>
  <c r="B538" i="41" s="1"/>
  <c r="B615" i="41" s="1"/>
  <c r="B692" i="41" s="1"/>
  <c r="B769" i="41" s="1"/>
  <c r="B846" i="41" s="1"/>
  <c r="B923" i="41" s="1"/>
  <c r="B1000" i="41" s="1"/>
  <c r="B1077" i="41" s="1"/>
  <c r="B1154" i="41" s="1"/>
  <c r="B1231" i="41" s="1"/>
  <c r="B1308" i="41" s="1"/>
  <c r="B1385" i="41" s="1"/>
  <c r="B1462" i="41" s="1"/>
  <c r="B1539" i="41" s="1"/>
  <c r="B77" i="41"/>
  <c r="B154" i="41" s="1"/>
  <c r="B231" i="41" s="1"/>
  <c r="B308" i="41" s="1"/>
  <c r="B385" i="41" s="1"/>
  <c r="B462" i="41" s="1"/>
  <c r="B539" i="41" s="1"/>
  <c r="B616" i="41" s="1"/>
  <c r="B693" i="41" s="1"/>
  <c r="B770" i="41" s="1"/>
  <c r="B847" i="41" s="1"/>
  <c r="B924" i="41" s="1"/>
  <c r="B1001" i="41" s="1"/>
  <c r="B1078" i="41" s="1"/>
  <c r="B1155" i="41" s="1"/>
  <c r="B1232" i="41" s="1"/>
  <c r="B1309" i="41" s="1"/>
  <c r="B1386" i="41" s="1"/>
  <c r="B1463" i="41" s="1"/>
  <c r="B1540" i="41" s="1"/>
  <c r="B78" i="41"/>
  <c r="B155" i="41" s="1"/>
  <c r="B232" i="41" s="1"/>
  <c r="B309" i="41" s="1"/>
  <c r="B386" i="41" s="1"/>
  <c r="B463" i="41" s="1"/>
  <c r="B540" i="41" s="1"/>
  <c r="B617" i="41" s="1"/>
  <c r="B694" i="41" s="1"/>
  <c r="B771" i="41" s="1"/>
  <c r="B848" i="41" s="1"/>
  <c r="B925" i="41" s="1"/>
  <c r="B1002" i="41" s="1"/>
  <c r="B1079" i="41" s="1"/>
  <c r="B1156" i="41" s="1"/>
  <c r="B1233" i="41" s="1"/>
  <c r="B1310" i="41" s="1"/>
  <c r="B1387" i="41" s="1"/>
  <c r="B1464" i="41" s="1"/>
  <c r="B1541" i="41" s="1"/>
  <c r="B79" i="41"/>
  <c r="B156" i="41" s="1"/>
  <c r="B233" i="41" s="1"/>
  <c r="B310" i="41" s="1"/>
  <c r="B387" i="41" s="1"/>
  <c r="B464" i="41" s="1"/>
  <c r="B541" i="41" s="1"/>
  <c r="B618" i="41" s="1"/>
  <c r="B695" i="41" s="1"/>
  <c r="B772" i="41" s="1"/>
  <c r="B849" i="41" s="1"/>
  <c r="B926" i="41" s="1"/>
  <c r="B1003" i="41" s="1"/>
  <c r="B1080" i="41" s="1"/>
  <c r="B1157" i="41" s="1"/>
  <c r="B1234" i="41" s="1"/>
  <c r="B1311" i="41" s="1"/>
  <c r="B1388" i="41" s="1"/>
  <c r="B1465" i="41" s="1"/>
  <c r="B1542" i="41" s="1"/>
  <c r="B80" i="41"/>
  <c r="B157" i="41" s="1"/>
  <c r="B234" i="41" s="1"/>
  <c r="B311" i="41" s="1"/>
  <c r="B388" i="41" s="1"/>
  <c r="B465" i="41" s="1"/>
  <c r="B542" i="41" s="1"/>
  <c r="B619" i="41" s="1"/>
  <c r="B696" i="41" s="1"/>
  <c r="B773" i="41" s="1"/>
  <c r="B850" i="41" s="1"/>
  <c r="B927" i="41" s="1"/>
  <c r="B1004" i="41" s="1"/>
  <c r="B1081" i="41" s="1"/>
  <c r="B1158" i="41" s="1"/>
  <c r="B1235" i="41" s="1"/>
  <c r="B1312" i="41" s="1"/>
  <c r="B1389" i="41" s="1"/>
  <c r="B1466" i="41" s="1"/>
  <c r="B1543" i="41" s="1"/>
  <c r="B6" i="41"/>
  <c r="B83" i="41" s="1"/>
  <c r="B160" i="41" s="1"/>
  <c r="B237" i="41" s="1"/>
  <c r="B314" i="41" s="1"/>
  <c r="B391" i="41" s="1"/>
  <c r="B468" i="41" s="1"/>
  <c r="B545" i="41" s="1"/>
  <c r="B622" i="41" s="1"/>
  <c r="B699" i="41" s="1"/>
  <c r="B776" i="41" s="1"/>
  <c r="B853" i="41" s="1"/>
  <c r="B930" i="41" s="1"/>
  <c r="B1007" i="41" s="1"/>
  <c r="B1084" i="41" s="1"/>
  <c r="B1161" i="41" s="1"/>
  <c r="B1238" i="41" s="1"/>
  <c r="B1315" i="41" s="1"/>
  <c r="B1392" i="41" s="1"/>
  <c r="B1469" i="41" s="1"/>
  <c r="C82" i="41"/>
  <c r="C159" i="41"/>
  <c r="C236" i="41"/>
  <c r="C313" i="41"/>
  <c r="C390" i="41"/>
  <c r="C467" i="41"/>
  <c r="C544" i="41"/>
  <c r="C621" i="41"/>
  <c r="C698" i="41"/>
  <c r="C775" i="41"/>
  <c r="C852" i="41"/>
  <c r="C929" i="41"/>
  <c r="C1006" i="41"/>
  <c r="C1083" i="41"/>
  <c r="C1160" i="41"/>
  <c r="C1237" i="41"/>
  <c r="C1314" i="41"/>
  <c r="C1391" i="41"/>
  <c r="C87" i="41"/>
  <c r="C164" i="41"/>
  <c r="C241" i="41"/>
  <c r="C318" i="41"/>
  <c r="C395" i="41"/>
  <c r="C472" i="41"/>
  <c r="C549" i="41"/>
  <c r="C626" i="41"/>
  <c r="C703" i="41"/>
  <c r="C780" i="41"/>
  <c r="C857" i="41"/>
  <c r="C934" i="41"/>
  <c r="C1011" i="41"/>
  <c r="C1088" i="41"/>
  <c r="C1165" i="41"/>
  <c r="C1242" i="41"/>
  <c r="C1319" i="41"/>
  <c r="C1396" i="41"/>
  <c r="C1473" i="41"/>
  <c r="C88" i="41"/>
  <c r="C165" i="41"/>
  <c r="C242" i="41"/>
  <c r="C319" i="41"/>
  <c r="C396" i="41"/>
  <c r="C473" i="41"/>
  <c r="C550" i="41"/>
  <c r="C627" i="41"/>
  <c r="C704" i="41"/>
  <c r="C781" i="41"/>
  <c r="C858" i="41"/>
  <c r="C935" i="41"/>
  <c r="C1012" i="41"/>
  <c r="C1089" i="41"/>
  <c r="C1166" i="41"/>
  <c r="C1243" i="41"/>
  <c r="C1320" i="41"/>
  <c r="C1397" i="41"/>
  <c r="C1474" i="41"/>
  <c r="C89" i="41"/>
  <c r="C166" i="41"/>
  <c r="C243" i="41"/>
  <c r="C320" i="41"/>
  <c r="C397" i="41"/>
  <c r="C474" i="41"/>
  <c r="C551" i="41"/>
  <c r="C628" i="41"/>
  <c r="C705" i="41"/>
  <c r="C782" i="41"/>
  <c r="C859" i="41"/>
  <c r="C936" i="41"/>
  <c r="C1013" i="41"/>
  <c r="C1090" i="41"/>
  <c r="C1167" i="41"/>
  <c r="C1244" i="41"/>
  <c r="C1321" i="41"/>
  <c r="C1398" i="41"/>
  <c r="C1475" i="41"/>
  <c r="C90" i="41"/>
  <c r="C167" i="41"/>
  <c r="C244" i="41"/>
  <c r="C321" i="41"/>
  <c r="C398" i="41"/>
  <c r="C475" i="41"/>
  <c r="C552" i="41"/>
  <c r="C629" i="41"/>
  <c r="C706" i="41"/>
  <c r="C783" i="41"/>
  <c r="C860" i="41"/>
  <c r="C937" i="41"/>
  <c r="C1014" i="41"/>
  <c r="C1091" i="41"/>
  <c r="C1168" i="41"/>
  <c r="C1245" i="41"/>
  <c r="C1322" i="41"/>
  <c r="C1399" i="41"/>
  <c r="C1476" i="41"/>
  <c r="C91" i="41"/>
  <c r="C168" i="41"/>
  <c r="C245" i="41"/>
  <c r="C322" i="41"/>
  <c r="C399" i="41"/>
  <c r="C476" i="41"/>
  <c r="C553" i="41"/>
  <c r="C630" i="41"/>
  <c r="C707" i="41"/>
  <c r="C784" i="41"/>
  <c r="C861" i="41"/>
  <c r="C938" i="41"/>
  <c r="C1015" i="41"/>
  <c r="C1092" i="41"/>
  <c r="C1169" i="41"/>
  <c r="C1246" i="41"/>
  <c r="C1323" i="41"/>
  <c r="C1400" i="41"/>
  <c r="C1477" i="41"/>
  <c r="C93" i="41"/>
  <c r="C170" i="41"/>
  <c r="C247" i="41"/>
  <c r="C324" i="41"/>
  <c r="C401" i="41"/>
  <c r="C478" i="41"/>
  <c r="C555" i="41"/>
  <c r="C632" i="41"/>
  <c r="C709" i="41"/>
  <c r="C786" i="41"/>
  <c r="C863" i="41"/>
  <c r="C940" i="41"/>
  <c r="C1017" i="41"/>
  <c r="C1094" i="41"/>
  <c r="C1171" i="41"/>
  <c r="C1248" i="41"/>
  <c r="C1325" i="41"/>
  <c r="C1402" i="41"/>
  <c r="C1479" i="41"/>
  <c r="C94" i="41"/>
  <c r="C171" i="41"/>
  <c r="C248" i="41"/>
  <c r="C325" i="41"/>
  <c r="C402" i="41"/>
  <c r="C479" i="41"/>
  <c r="C556" i="41"/>
  <c r="C633" i="41"/>
  <c r="C710" i="41"/>
  <c r="C787" i="41"/>
  <c r="C864" i="41"/>
  <c r="C941" i="41"/>
  <c r="C1018" i="41"/>
  <c r="C1095" i="41"/>
  <c r="C1172" i="41"/>
  <c r="C1249" i="41"/>
  <c r="C1326" i="41"/>
  <c r="C1403" i="41"/>
  <c r="C1480" i="41"/>
  <c r="C95" i="41"/>
  <c r="C172" i="41"/>
  <c r="C249" i="41"/>
  <c r="C326" i="41"/>
  <c r="C403" i="41"/>
  <c r="C480" i="41"/>
  <c r="C557" i="41"/>
  <c r="C634" i="41"/>
  <c r="C711" i="41"/>
  <c r="C788" i="41"/>
  <c r="C865" i="41"/>
  <c r="C942" i="41"/>
  <c r="C1019" i="41"/>
  <c r="C1096" i="41"/>
  <c r="C1173" i="41"/>
  <c r="C1250" i="41"/>
  <c r="C1327" i="41"/>
  <c r="C1404" i="41"/>
  <c r="C1481" i="41"/>
  <c r="C96" i="41"/>
  <c r="C173" i="41"/>
  <c r="C250" i="41"/>
  <c r="C327" i="41"/>
  <c r="C404" i="41"/>
  <c r="C481" i="41"/>
  <c r="C558" i="41"/>
  <c r="C635" i="41"/>
  <c r="C712" i="41"/>
  <c r="C789" i="41"/>
  <c r="C866" i="41"/>
  <c r="C943" i="41"/>
  <c r="C1020" i="41"/>
  <c r="C1097" i="41"/>
  <c r="C1174" i="41"/>
  <c r="C1251" i="41"/>
  <c r="C1328" i="41"/>
  <c r="C1405" i="41"/>
  <c r="C1482" i="41"/>
  <c r="C97" i="41"/>
  <c r="C174" i="41"/>
  <c r="C251" i="41"/>
  <c r="C328" i="41"/>
  <c r="C405" i="41"/>
  <c r="C482" i="41"/>
  <c r="C559" i="41"/>
  <c r="C636" i="41"/>
  <c r="C713" i="41"/>
  <c r="C790" i="41"/>
  <c r="C867" i="41"/>
  <c r="C944" i="41"/>
  <c r="C1021" i="41"/>
  <c r="C1098" i="41"/>
  <c r="C1175" i="41"/>
  <c r="C1252" i="41"/>
  <c r="C1329" i="41"/>
  <c r="C1406" i="41"/>
  <c r="C1483" i="41"/>
  <c r="C98" i="41"/>
  <c r="C175" i="41"/>
  <c r="C252" i="41"/>
  <c r="C329" i="41"/>
  <c r="C406" i="41"/>
  <c r="C483" i="41"/>
  <c r="C560" i="41"/>
  <c r="C637" i="41"/>
  <c r="C714" i="41"/>
  <c r="C791" i="41"/>
  <c r="C868" i="41"/>
  <c r="C945" i="41"/>
  <c r="C1022" i="41"/>
  <c r="C1099" i="41"/>
  <c r="C1176" i="41"/>
  <c r="C1253" i="41"/>
  <c r="C1330" i="41"/>
  <c r="C1407" i="41"/>
  <c r="C1484" i="41"/>
  <c r="C100" i="41"/>
  <c r="C177" i="41"/>
  <c r="C254" i="41"/>
  <c r="C331" i="41"/>
  <c r="C408" i="41"/>
  <c r="C485" i="41"/>
  <c r="C562" i="41"/>
  <c r="C639" i="41"/>
  <c r="C716" i="41"/>
  <c r="C793" i="41"/>
  <c r="C870" i="41"/>
  <c r="C947" i="41"/>
  <c r="C1024" i="41"/>
  <c r="C1101" i="41"/>
  <c r="C1178" i="41"/>
  <c r="C1255" i="41"/>
  <c r="C1332" i="41"/>
  <c r="C1409" i="41"/>
  <c r="C1486" i="41"/>
  <c r="C101" i="41"/>
  <c r="C178" i="41"/>
  <c r="C255" i="41"/>
  <c r="C332" i="41"/>
  <c r="C409" i="41"/>
  <c r="C486" i="41"/>
  <c r="C563" i="41"/>
  <c r="C640" i="41"/>
  <c r="C717" i="41"/>
  <c r="C794" i="41"/>
  <c r="C871" i="41"/>
  <c r="C948" i="41"/>
  <c r="C1025" i="41"/>
  <c r="C1102" i="41"/>
  <c r="C1179" i="41"/>
  <c r="C1256" i="41"/>
  <c r="C1333" i="41"/>
  <c r="C1410" i="41"/>
  <c r="C1487" i="41"/>
  <c r="C102" i="41"/>
  <c r="C179" i="41"/>
  <c r="C256" i="41"/>
  <c r="C333" i="41"/>
  <c r="C410" i="41"/>
  <c r="C487" i="41"/>
  <c r="C564" i="41"/>
  <c r="C641" i="41"/>
  <c r="C718" i="41"/>
  <c r="C795" i="41"/>
  <c r="C872" i="41"/>
  <c r="C949" i="41"/>
  <c r="C1026" i="41"/>
  <c r="C1103" i="41"/>
  <c r="C1180" i="41"/>
  <c r="C1257" i="41"/>
  <c r="C1334" i="41"/>
  <c r="C1411" i="41"/>
  <c r="C1488" i="41"/>
  <c r="C103" i="41"/>
  <c r="C180" i="41"/>
  <c r="C257" i="41"/>
  <c r="C334" i="41"/>
  <c r="C411" i="41"/>
  <c r="C488" i="41"/>
  <c r="C565" i="41"/>
  <c r="C642" i="41"/>
  <c r="C719" i="41"/>
  <c r="C796" i="41"/>
  <c r="C873" i="41"/>
  <c r="C950" i="41"/>
  <c r="C1027" i="41"/>
  <c r="C1104" i="41"/>
  <c r="C1181" i="41"/>
  <c r="C1258" i="41"/>
  <c r="C1335" i="41"/>
  <c r="C1412" i="41"/>
  <c r="C1489" i="41"/>
  <c r="C104" i="41"/>
  <c r="C181" i="41"/>
  <c r="C258" i="41"/>
  <c r="C335" i="41"/>
  <c r="C412" i="41"/>
  <c r="C489" i="41"/>
  <c r="C566" i="41"/>
  <c r="C643" i="41"/>
  <c r="C720" i="41"/>
  <c r="C797" i="41"/>
  <c r="C874" i="41"/>
  <c r="C951" i="41"/>
  <c r="C1028" i="41"/>
  <c r="C1105" i="41"/>
  <c r="C1182" i="41"/>
  <c r="C1259" i="41"/>
  <c r="C1336" i="41"/>
  <c r="C1413" i="41"/>
  <c r="C1490" i="41"/>
  <c r="C107" i="41"/>
  <c r="C184" i="41"/>
  <c r="C261" i="41"/>
  <c r="C338" i="41"/>
  <c r="C415" i="41"/>
  <c r="C492" i="41"/>
  <c r="C569" i="41"/>
  <c r="C646" i="41"/>
  <c r="C723" i="41"/>
  <c r="C800" i="41"/>
  <c r="C877" i="41"/>
  <c r="C954" i="41"/>
  <c r="C1031" i="41"/>
  <c r="C1108" i="41"/>
  <c r="C1185" i="41"/>
  <c r="C1262" i="41"/>
  <c r="C1339" i="41"/>
  <c r="C1416" i="41"/>
  <c r="C1493" i="41"/>
  <c r="C108" i="41"/>
  <c r="C185" i="41"/>
  <c r="C262" i="41"/>
  <c r="C339" i="41"/>
  <c r="C416" i="41"/>
  <c r="C493" i="41"/>
  <c r="C570" i="41"/>
  <c r="C647" i="41"/>
  <c r="C724" i="41"/>
  <c r="C801" i="41"/>
  <c r="C878" i="41"/>
  <c r="C955" i="41"/>
  <c r="C1032" i="41"/>
  <c r="C1109" i="41"/>
  <c r="C1186" i="41"/>
  <c r="C1263" i="41"/>
  <c r="C1340" i="41"/>
  <c r="C1417" i="41"/>
  <c r="C1494" i="41"/>
  <c r="C109" i="41"/>
  <c r="C186" i="41"/>
  <c r="C263" i="41"/>
  <c r="C340" i="41"/>
  <c r="C417" i="41"/>
  <c r="C494" i="41"/>
  <c r="C571" i="41"/>
  <c r="C648" i="41"/>
  <c r="C725" i="41"/>
  <c r="C802" i="41"/>
  <c r="C879" i="41"/>
  <c r="C956" i="41"/>
  <c r="C1033" i="41"/>
  <c r="C1110" i="41"/>
  <c r="C1187" i="41"/>
  <c r="C1264" i="41"/>
  <c r="C1341" i="41"/>
  <c r="C1418" i="41"/>
  <c r="C1495" i="41"/>
  <c r="C110" i="41"/>
  <c r="C187" i="41"/>
  <c r="C264" i="41"/>
  <c r="C341" i="41"/>
  <c r="C418" i="41"/>
  <c r="C495" i="41"/>
  <c r="C572" i="41"/>
  <c r="C649" i="41"/>
  <c r="C726" i="41"/>
  <c r="C803" i="41"/>
  <c r="C880" i="41"/>
  <c r="C957" i="41"/>
  <c r="C1034" i="41"/>
  <c r="C1111" i="41"/>
  <c r="C1188" i="41"/>
  <c r="C1265" i="41"/>
  <c r="C1342" i="41"/>
  <c r="C1419" i="41"/>
  <c r="C1496" i="41"/>
  <c r="C111" i="41"/>
  <c r="C188" i="41"/>
  <c r="C265" i="41"/>
  <c r="C342" i="41"/>
  <c r="C419" i="41"/>
  <c r="C496" i="41"/>
  <c r="C573" i="41"/>
  <c r="C650" i="41"/>
  <c r="C727" i="41"/>
  <c r="C804" i="41"/>
  <c r="C881" i="41"/>
  <c r="C958" i="41"/>
  <c r="C1035" i="41"/>
  <c r="C1112" i="41"/>
  <c r="C1189" i="41"/>
  <c r="C1266" i="41"/>
  <c r="C1343" i="41"/>
  <c r="C1420" i="41"/>
  <c r="C1497" i="41"/>
  <c r="C114" i="41"/>
  <c r="C191" i="41"/>
  <c r="C268" i="41"/>
  <c r="C345" i="41"/>
  <c r="C422" i="41"/>
  <c r="C499" i="41"/>
  <c r="C576" i="41"/>
  <c r="C653" i="41"/>
  <c r="C730" i="41"/>
  <c r="C807" i="41"/>
  <c r="C884" i="41"/>
  <c r="C961" i="41"/>
  <c r="C1038" i="41"/>
  <c r="C1115" i="41"/>
  <c r="C1192" i="41"/>
  <c r="C1269" i="41"/>
  <c r="C1346" i="41"/>
  <c r="C1423" i="41"/>
  <c r="C1500" i="41"/>
  <c r="C115" i="41"/>
  <c r="C192" i="41"/>
  <c r="C269" i="41"/>
  <c r="C346" i="41"/>
  <c r="C423" i="41"/>
  <c r="C500" i="41"/>
  <c r="C577" i="41"/>
  <c r="C654" i="41"/>
  <c r="C731" i="41"/>
  <c r="C808" i="41"/>
  <c r="C885" i="41"/>
  <c r="C962" i="41"/>
  <c r="C1039" i="41"/>
  <c r="C1116" i="41"/>
  <c r="C1193" i="41"/>
  <c r="C1270" i="41"/>
  <c r="C1347" i="41"/>
  <c r="C1424" i="41"/>
  <c r="C1501" i="41"/>
  <c r="C117" i="41"/>
  <c r="C194" i="41"/>
  <c r="C271" i="41"/>
  <c r="C348" i="41"/>
  <c r="C425" i="41"/>
  <c r="C502" i="41"/>
  <c r="C579" i="41"/>
  <c r="C656" i="41"/>
  <c r="C733" i="41"/>
  <c r="C810" i="41"/>
  <c r="C887" i="41"/>
  <c r="C964" i="41"/>
  <c r="C1041" i="41"/>
  <c r="C1118" i="41"/>
  <c r="C1195" i="41"/>
  <c r="C1272" i="41"/>
  <c r="C1349" i="41"/>
  <c r="C1426" i="41"/>
  <c r="C1503" i="41"/>
  <c r="C118" i="41"/>
  <c r="C195" i="41"/>
  <c r="C272" i="41"/>
  <c r="C349" i="41"/>
  <c r="C426" i="41"/>
  <c r="C503" i="41"/>
  <c r="C580" i="41"/>
  <c r="C657" i="41"/>
  <c r="C734" i="41"/>
  <c r="C811" i="41"/>
  <c r="C888" i="41"/>
  <c r="C965" i="41"/>
  <c r="C1042" i="41"/>
  <c r="C1119" i="41"/>
  <c r="C1196" i="41"/>
  <c r="C1273" i="41"/>
  <c r="C1350" i="41"/>
  <c r="C1427" i="41"/>
  <c r="C1504" i="41"/>
  <c r="C120" i="41"/>
  <c r="C197" i="41"/>
  <c r="C274" i="41"/>
  <c r="C351" i="41"/>
  <c r="C428" i="41"/>
  <c r="C505" i="41"/>
  <c r="C582" i="41"/>
  <c r="C659" i="41"/>
  <c r="C736" i="41"/>
  <c r="C813" i="41"/>
  <c r="C890" i="41"/>
  <c r="C967" i="41"/>
  <c r="C1044" i="41"/>
  <c r="C1121" i="41"/>
  <c r="C1198" i="41"/>
  <c r="C1275" i="41"/>
  <c r="C1352" i="41"/>
  <c r="C1429" i="41"/>
  <c r="C1506" i="41"/>
  <c r="C121" i="41"/>
  <c r="C198" i="41"/>
  <c r="C275" i="41"/>
  <c r="C352" i="41"/>
  <c r="C429" i="41"/>
  <c r="C506" i="41"/>
  <c r="C583" i="41"/>
  <c r="C660" i="41"/>
  <c r="C737" i="41"/>
  <c r="C814" i="41"/>
  <c r="C891" i="41"/>
  <c r="C968" i="41"/>
  <c r="C1045" i="41"/>
  <c r="C1122" i="41"/>
  <c r="C1199" i="41"/>
  <c r="C1276" i="41"/>
  <c r="C1353" i="41"/>
  <c r="C1430" i="41"/>
  <c r="C1507" i="41"/>
  <c r="C122" i="41"/>
  <c r="C199" i="41"/>
  <c r="C276" i="41"/>
  <c r="C353" i="41"/>
  <c r="C430" i="41"/>
  <c r="C507" i="41"/>
  <c r="C584" i="41"/>
  <c r="C661" i="41"/>
  <c r="C738" i="41"/>
  <c r="C815" i="41"/>
  <c r="C892" i="41"/>
  <c r="C969" i="41"/>
  <c r="C1046" i="41"/>
  <c r="C1123" i="41"/>
  <c r="C1200" i="41"/>
  <c r="C1277" i="41"/>
  <c r="C1354" i="41"/>
  <c r="C1431" i="41"/>
  <c r="C1508" i="41"/>
  <c r="C124" i="41"/>
  <c r="C201" i="41"/>
  <c r="C278" i="41"/>
  <c r="C355" i="41"/>
  <c r="C432" i="41"/>
  <c r="C509" i="41"/>
  <c r="C586" i="41"/>
  <c r="C663" i="41"/>
  <c r="C740" i="41"/>
  <c r="C817" i="41"/>
  <c r="C894" i="41"/>
  <c r="C971" i="41"/>
  <c r="C1048" i="41"/>
  <c r="C1125" i="41"/>
  <c r="C1202" i="41"/>
  <c r="C1279" i="41"/>
  <c r="C1356" i="41"/>
  <c r="C1433" i="41"/>
  <c r="C1510" i="41"/>
  <c r="C125" i="41"/>
  <c r="C202" i="41"/>
  <c r="C279" i="41"/>
  <c r="C356" i="41"/>
  <c r="C433" i="41"/>
  <c r="C510" i="41"/>
  <c r="C587" i="41"/>
  <c r="C664" i="41"/>
  <c r="C741" i="41"/>
  <c r="C818" i="41"/>
  <c r="C895" i="41"/>
  <c r="C972" i="41"/>
  <c r="C1049" i="41"/>
  <c r="C1126" i="41"/>
  <c r="C1203" i="41"/>
  <c r="C1280" i="41"/>
  <c r="C1357" i="41"/>
  <c r="C1434" i="41"/>
  <c r="C1511" i="41"/>
  <c r="C127" i="41"/>
  <c r="C204" i="41"/>
  <c r="C281" i="41"/>
  <c r="C358" i="41"/>
  <c r="C435" i="41"/>
  <c r="C512" i="41"/>
  <c r="C589" i="41"/>
  <c r="C666" i="41"/>
  <c r="C743" i="41"/>
  <c r="C820" i="41"/>
  <c r="C897" i="41"/>
  <c r="C974" i="41"/>
  <c r="C1051" i="41"/>
  <c r="C1128" i="41"/>
  <c r="C1205" i="41"/>
  <c r="C1282" i="41"/>
  <c r="C1359" i="41"/>
  <c r="C1436" i="41"/>
  <c r="C1513" i="41"/>
  <c r="C128" i="41"/>
  <c r="C205" i="41"/>
  <c r="C282" i="41"/>
  <c r="C359" i="41"/>
  <c r="C436" i="41"/>
  <c r="C513" i="41"/>
  <c r="C590" i="41"/>
  <c r="C667" i="41"/>
  <c r="C744" i="41"/>
  <c r="C821" i="41"/>
  <c r="C898" i="41"/>
  <c r="C975" i="41"/>
  <c r="C1052" i="41"/>
  <c r="C1129" i="41"/>
  <c r="C1206" i="41"/>
  <c r="C1283" i="41"/>
  <c r="C1360" i="41"/>
  <c r="C1437" i="41"/>
  <c r="C1514" i="41"/>
  <c r="C131" i="41"/>
  <c r="C208" i="41"/>
  <c r="C285" i="41"/>
  <c r="C362" i="41"/>
  <c r="C439" i="41"/>
  <c r="C516" i="41"/>
  <c r="C593" i="41"/>
  <c r="C670" i="41"/>
  <c r="C747" i="41"/>
  <c r="C824" i="41"/>
  <c r="C901" i="41"/>
  <c r="C978" i="41"/>
  <c r="C1055" i="41"/>
  <c r="C1132" i="41"/>
  <c r="C1209" i="41"/>
  <c r="C1286" i="41"/>
  <c r="C1363" i="41"/>
  <c r="C1440" i="41"/>
  <c r="C1517" i="41"/>
  <c r="C132" i="41"/>
  <c r="C209" i="41"/>
  <c r="C286" i="41"/>
  <c r="C363" i="41"/>
  <c r="C440" i="41"/>
  <c r="C517" i="41"/>
  <c r="C594" i="41"/>
  <c r="C671" i="41"/>
  <c r="C748" i="41"/>
  <c r="C825" i="41"/>
  <c r="C902" i="41"/>
  <c r="C979" i="41"/>
  <c r="C1056" i="41"/>
  <c r="C1133" i="41"/>
  <c r="C1210" i="41"/>
  <c r="C1287" i="41"/>
  <c r="C1364" i="41"/>
  <c r="C1441" i="41"/>
  <c r="C1518" i="41"/>
  <c r="C133" i="41"/>
  <c r="C210" i="41"/>
  <c r="C287" i="41"/>
  <c r="C364" i="41"/>
  <c r="C441" i="41"/>
  <c r="C518" i="41"/>
  <c r="C595" i="41"/>
  <c r="C672" i="41"/>
  <c r="C749" i="41"/>
  <c r="C826" i="41"/>
  <c r="C903" i="41"/>
  <c r="C980" i="41"/>
  <c r="C1057" i="41"/>
  <c r="C1134" i="41"/>
  <c r="C1211" i="41"/>
  <c r="C1288" i="41"/>
  <c r="C1365" i="41"/>
  <c r="C1442" i="41"/>
  <c r="C1519" i="41"/>
  <c r="C134" i="41"/>
  <c r="C211" i="41"/>
  <c r="C288" i="41"/>
  <c r="C365" i="41"/>
  <c r="C442" i="41"/>
  <c r="C519" i="41"/>
  <c r="C596" i="41"/>
  <c r="C673" i="41"/>
  <c r="C750" i="41"/>
  <c r="C827" i="41"/>
  <c r="C904" i="41"/>
  <c r="C981" i="41"/>
  <c r="C1058" i="41"/>
  <c r="C1135" i="41"/>
  <c r="C1212" i="41"/>
  <c r="C1289" i="41"/>
  <c r="C1366" i="41"/>
  <c r="C1443" i="41"/>
  <c r="C1520" i="41"/>
  <c r="C135" i="41"/>
  <c r="C212" i="41"/>
  <c r="C289" i="41"/>
  <c r="C366" i="41"/>
  <c r="C443" i="41"/>
  <c r="C520" i="41"/>
  <c r="C597" i="41"/>
  <c r="C674" i="41"/>
  <c r="C751" i="41"/>
  <c r="C828" i="41"/>
  <c r="C905" i="41"/>
  <c r="C982" i="41"/>
  <c r="C1059" i="41"/>
  <c r="C1136" i="41"/>
  <c r="C1213" i="41"/>
  <c r="C1290" i="41"/>
  <c r="C1367" i="41"/>
  <c r="C1444" i="41"/>
  <c r="C1521" i="41"/>
  <c r="C137" i="41"/>
  <c r="C214" i="41"/>
  <c r="C291" i="41"/>
  <c r="C368" i="41"/>
  <c r="C445" i="41"/>
  <c r="C522" i="41"/>
  <c r="C599" i="41"/>
  <c r="C676" i="41"/>
  <c r="C753" i="41"/>
  <c r="C830" i="41"/>
  <c r="C907" i="41"/>
  <c r="C984" i="41"/>
  <c r="C1061" i="41"/>
  <c r="C1138" i="41"/>
  <c r="C1215" i="41"/>
  <c r="C1292" i="41"/>
  <c r="C1369" i="41"/>
  <c r="C1446" i="41"/>
  <c r="C1523" i="41"/>
  <c r="C138" i="41"/>
  <c r="C215" i="41"/>
  <c r="C292" i="41"/>
  <c r="C369" i="41"/>
  <c r="C446" i="41"/>
  <c r="C523" i="41"/>
  <c r="C600" i="41"/>
  <c r="C677" i="41"/>
  <c r="C754" i="41"/>
  <c r="C831" i="41"/>
  <c r="C908" i="41"/>
  <c r="C985" i="41"/>
  <c r="C1062" i="41"/>
  <c r="C1139" i="41"/>
  <c r="C1216" i="41"/>
  <c r="C1293" i="41"/>
  <c r="C1370" i="41"/>
  <c r="C1447" i="41"/>
  <c r="C1524" i="41"/>
  <c r="C139" i="41"/>
  <c r="C216" i="41"/>
  <c r="C293" i="41"/>
  <c r="C370" i="41"/>
  <c r="C447" i="41"/>
  <c r="C524" i="41"/>
  <c r="C601" i="41"/>
  <c r="C678" i="41"/>
  <c r="C755" i="41"/>
  <c r="C832" i="41"/>
  <c r="C909" i="41"/>
  <c r="C986" i="41"/>
  <c r="C1063" i="41"/>
  <c r="C1140" i="41"/>
  <c r="C1217" i="41"/>
  <c r="C1294" i="41"/>
  <c r="C1371" i="41"/>
  <c r="C1448" i="41"/>
  <c r="C1525" i="41"/>
  <c r="C140" i="41"/>
  <c r="C217" i="41"/>
  <c r="C294" i="41"/>
  <c r="C371" i="41"/>
  <c r="C448" i="41"/>
  <c r="C525" i="41"/>
  <c r="C602" i="41"/>
  <c r="C679" i="41"/>
  <c r="C756" i="41"/>
  <c r="C833" i="41"/>
  <c r="C910" i="41"/>
  <c r="C987" i="41"/>
  <c r="C1064" i="41"/>
  <c r="C1141" i="41"/>
  <c r="C1218" i="41"/>
  <c r="C1295" i="41"/>
  <c r="C1372" i="41"/>
  <c r="C1449" i="41"/>
  <c r="C1526" i="41"/>
  <c r="C141" i="41"/>
  <c r="C218" i="41"/>
  <c r="C295" i="41"/>
  <c r="C372" i="41"/>
  <c r="C449" i="41"/>
  <c r="C526" i="41"/>
  <c r="C603" i="41"/>
  <c r="C680" i="41"/>
  <c r="C757" i="41"/>
  <c r="C834" i="41"/>
  <c r="C911" i="41"/>
  <c r="C988" i="41"/>
  <c r="C1065" i="41"/>
  <c r="C1142" i="41"/>
  <c r="C1219" i="41"/>
  <c r="C1296" i="41"/>
  <c r="C1373" i="41"/>
  <c r="C1450" i="41"/>
  <c r="C1527" i="41"/>
  <c r="C142" i="41"/>
  <c r="C219" i="41"/>
  <c r="C296" i="41"/>
  <c r="C373" i="41"/>
  <c r="C450" i="41"/>
  <c r="C527" i="41"/>
  <c r="C604" i="41"/>
  <c r="C681" i="41"/>
  <c r="C758" i="41"/>
  <c r="C835" i="41"/>
  <c r="C912" i="41"/>
  <c r="C989" i="41"/>
  <c r="C1066" i="41"/>
  <c r="C1143" i="41"/>
  <c r="C1220" i="41"/>
  <c r="C1297" i="41"/>
  <c r="C1374" i="41"/>
  <c r="C1451" i="41"/>
  <c r="C1528" i="41"/>
  <c r="C143" i="41"/>
  <c r="C220" i="41"/>
  <c r="C297" i="41"/>
  <c r="C374" i="41"/>
  <c r="C451" i="41"/>
  <c r="C528" i="41"/>
  <c r="C605" i="41"/>
  <c r="C682" i="41"/>
  <c r="C759" i="41"/>
  <c r="C836" i="41"/>
  <c r="C913" i="41"/>
  <c r="C990" i="41"/>
  <c r="C1067" i="41"/>
  <c r="C1144" i="41"/>
  <c r="C1221" i="41"/>
  <c r="C1298" i="41"/>
  <c r="C1375" i="41"/>
  <c r="C1452" i="41"/>
  <c r="C1529" i="41"/>
  <c r="C144" i="41"/>
  <c r="C221" i="41"/>
  <c r="C298" i="41"/>
  <c r="C375" i="41"/>
  <c r="C452" i="41"/>
  <c r="C529" i="41"/>
  <c r="C606" i="41"/>
  <c r="C683" i="41"/>
  <c r="C760" i="41"/>
  <c r="C837" i="41"/>
  <c r="C914" i="41"/>
  <c r="C991" i="41"/>
  <c r="C1068" i="41"/>
  <c r="C1145" i="41"/>
  <c r="C1222" i="41"/>
  <c r="C1299" i="41"/>
  <c r="C1376" i="41"/>
  <c r="C1453" i="41"/>
  <c r="C1530" i="41"/>
  <c r="C145" i="41"/>
  <c r="C222" i="41"/>
  <c r="C299" i="41"/>
  <c r="C376" i="41"/>
  <c r="C453" i="41"/>
  <c r="C530" i="41"/>
  <c r="C607" i="41"/>
  <c r="C684" i="41"/>
  <c r="C761" i="41"/>
  <c r="C838" i="41"/>
  <c r="C915" i="41"/>
  <c r="C992" i="41"/>
  <c r="C1069" i="41"/>
  <c r="C1146" i="41"/>
  <c r="C1223" i="41"/>
  <c r="C1300" i="41"/>
  <c r="C1377" i="41"/>
  <c r="C1454" i="41"/>
  <c r="C1531" i="41"/>
  <c r="C146" i="41"/>
  <c r="C223" i="41"/>
  <c r="C300" i="41"/>
  <c r="C377" i="41"/>
  <c r="C454" i="41"/>
  <c r="C531" i="41"/>
  <c r="C608" i="41"/>
  <c r="C685" i="41"/>
  <c r="C762" i="41"/>
  <c r="C839" i="41"/>
  <c r="C916" i="41"/>
  <c r="C993" i="41"/>
  <c r="C1070" i="41"/>
  <c r="C1147" i="41"/>
  <c r="C1224" i="41"/>
  <c r="C1301" i="41"/>
  <c r="C1378" i="41"/>
  <c r="C1455" i="41"/>
  <c r="C1532" i="41"/>
  <c r="C148" i="41"/>
  <c r="C225" i="41"/>
  <c r="C302" i="41"/>
  <c r="C379" i="41"/>
  <c r="C456" i="41"/>
  <c r="C533" i="41"/>
  <c r="C610" i="41"/>
  <c r="C687" i="41"/>
  <c r="C764" i="41"/>
  <c r="C841" i="41"/>
  <c r="C918" i="41"/>
  <c r="C995" i="41"/>
  <c r="C1072" i="41"/>
  <c r="C1149" i="41"/>
  <c r="C1226" i="41"/>
  <c r="C1303" i="41"/>
  <c r="C1380" i="41"/>
  <c r="C1457" i="41"/>
  <c r="C1534" i="41"/>
  <c r="C149" i="41"/>
  <c r="C226" i="41"/>
  <c r="C303" i="41"/>
  <c r="C380" i="41"/>
  <c r="C457" i="41"/>
  <c r="C534" i="41"/>
  <c r="C611" i="41"/>
  <c r="C688" i="41"/>
  <c r="C765" i="41"/>
  <c r="C842" i="41"/>
  <c r="C919" i="41"/>
  <c r="C996" i="41"/>
  <c r="C1073" i="41"/>
  <c r="C1150" i="41"/>
  <c r="C1227" i="41"/>
  <c r="C1304" i="41"/>
  <c r="C1381" i="41"/>
  <c r="C1458" i="41"/>
  <c r="C1535" i="41"/>
  <c r="C150" i="41"/>
  <c r="C227" i="41"/>
  <c r="C304" i="41"/>
  <c r="C381" i="41"/>
  <c r="C458" i="41"/>
  <c r="C535" i="41"/>
  <c r="C612" i="41"/>
  <c r="C689" i="41"/>
  <c r="C766" i="41"/>
  <c r="C843" i="41"/>
  <c r="C920" i="41"/>
  <c r="C997" i="41"/>
  <c r="C1074" i="41"/>
  <c r="C1151" i="41"/>
  <c r="C1228" i="41"/>
  <c r="C1305" i="41"/>
  <c r="C1382" i="41"/>
  <c r="C1459" i="41"/>
  <c r="C1536" i="41"/>
  <c r="C151" i="41"/>
  <c r="C228" i="41"/>
  <c r="C305" i="41"/>
  <c r="C382" i="41"/>
  <c r="C459" i="41"/>
  <c r="C536" i="41"/>
  <c r="C613" i="41"/>
  <c r="C690" i="41"/>
  <c r="C767" i="41"/>
  <c r="C844" i="41"/>
  <c r="C921" i="41"/>
  <c r="C998" i="41"/>
  <c r="C1075" i="41"/>
  <c r="C1152" i="41"/>
  <c r="C1229" i="41"/>
  <c r="C1306" i="41"/>
  <c r="C1383" i="41"/>
  <c r="C1460" i="41"/>
  <c r="C1537" i="41"/>
  <c r="C152" i="41"/>
  <c r="C229" i="41"/>
  <c r="C306" i="41"/>
  <c r="C383" i="41"/>
  <c r="C460" i="41"/>
  <c r="C537" i="41"/>
  <c r="C614" i="41"/>
  <c r="C691" i="41"/>
  <c r="C768" i="41"/>
  <c r="C845" i="41"/>
  <c r="C922" i="41"/>
  <c r="C999" i="41"/>
  <c r="C1076" i="41"/>
  <c r="C1153" i="41"/>
  <c r="C1230" i="41"/>
  <c r="C1307" i="41"/>
  <c r="C1384" i="41"/>
  <c r="C1461" i="41"/>
  <c r="C1538" i="41"/>
  <c r="C153" i="41"/>
  <c r="C230" i="41"/>
  <c r="C307" i="41"/>
  <c r="C384" i="41"/>
  <c r="C461" i="41"/>
  <c r="C538" i="41"/>
  <c r="C615" i="41"/>
  <c r="C692" i="41"/>
  <c r="C769" i="41"/>
  <c r="C846" i="41"/>
  <c r="C923" i="41"/>
  <c r="C1000" i="41"/>
  <c r="C1077" i="41"/>
  <c r="C1154" i="41"/>
  <c r="C1231" i="41"/>
  <c r="C1308" i="41"/>
  <c r="C1385" i="41"/>
  <c r="C1462" i="41"/>
  <c r="C1539" i="41"/>
  <c r="C154" i="41"/>
  <c r="C231" i="41"/>
  <c r="C308" i="41"/>
  <c r="C385" i="41"/>
  <c r="C462" i="41"/>
  <c r="C539" i="41"/>
  <c r="C616" i="41"/>
  <c r="C693" i="41"/>
  <c r="C770" i="41"/>
  <c r="C847" i="41"/>
  <c r="C924" i="41"/>
  <c r="C1001" i="41"/>
  <c r="C1078" i="41"/>
  <c r="C1155" i="41"/>
  <c r="C1232" i="41"/>
  <c r="C1309" i="41"/>
  <c r="C1386" i="41"/>
  <c r="C1463" i="41"/>
  <c r="C1540" i="41"/>
  <c r="C155" i="41"/>
  <c r="C232" i="41"/>
  <c r="C309" i="41"/>
  <c r="C386" i="41"/>
  <c r="C463" i="41"/>
  <c r="C540" i="41"/>
  <c r="C617" i="41"/>
  <c r="C694" i="41"/>
  <c r="C771" i="41"/>
  <c r="C848" i="41"/>
  <c r="C925" i="41"/>
  <c r="C1002" i="41"/>
  <c r="C1079" i="41"/>
  <c r="C1156" i="41"/>
  <c r="C1233" i="41"/>
  <c r="C1310" i="41"/>
  <c r="C1387" i="41"/>
  <c r="C1464" i="41"/>
  <c r="C1541" i="41"/>
  <c r="C156" i="41"/>
  <c r="C233" i="41"/>
  <c r="C310" i="41"/>
  <c r="C387" i="41"/>
  <c r="C464" i="41"/>
  <c r="C541" i="41"/>
  <c r="C618" i="41"/>
  <c r="C695" i="41"/>
  <c r="C772" i="41"/>
  <c r="C849" i="41"/>
  <c r="C926" i="41"/>
  <c r="C1003" i="41"/>
  <c r="C1080" i="41"/>
  <c r="C1157" i="41"/>
  <c r="C1234" i="41"/>
  <c r="C1311" i="41"/>
  <c r="C1388" i="41"/>
  <c r="C1465" i="41"/>
  <c r="C1542" i="41"/>
  <c r="C157" i="41"/>
  <c r="C234" i="41"/>
  <c r="C311" i="41"/>
  <c r="C388" i="41"/>
  <c r="C465" i="41"/>
  <c r="C542" i="41"/>
  <c r="C619" i="41"/>
  <c r="C696" i="41"/>
  <c r="C773" i="41"/>
  <c r="C850" i="41"/>
  <c r="C927" i="41"/>
  <c r="C1004" i="41"/>
  <c r="C1081" i="41"/>
  <c r="C1158" i="41"/>
  <c r="C1235" i="41"/>
  <c r="C1312" i="41"/>
  <c r="C1389" i="41"/>
  <c r="C1466" i="41"/>
  <c r="C1543" i="41"/>
  <c r="C10" i="41"/>
  <c r="C11" i="41"/>
  <c r="C12" i="41"/>
  <c r="C13" i="41"/>
  <c r="C14" i="41"/>
  <c r="C16" i="41"/>
  <c r="C17" i="41"/>
  <c r="C18" i="41"/>
  <c r="C19" i="41"/>
  <c r="C20" i="41"/>
  <c r="C21" i="41"/>
  <c r="C23" i="41"/>
  <c r="C24" i="41"/>
  <c r="C25" i="41"/>
  <c r="C26" i="41"/>
  <c r="C27" i="41"/>
  <c r="C30" i="41"/>
  <c r="C31" i="41"/>
  <c r="C32" i="41"/>
  <c r="C33" i="41"/>
  <c r="C34" i="41"/>
  <c r="C37" i="41"/>
  <c r="C38" i="41"/>
  <c r="C40" i="41"/>
  <c r="C41" i="41"/>
  <c r="C43" i="41"/>
  <c r="C44" i="41"/>
  <c r="C45" i="41"/>
  <c r="C47" i="41"/>
  <c r="C48" i="41"/>
  <c r="C50" i="41"/>
  <c r="C51" i="41"/>
  <c r="C54" i="41"/>
  <c r="C55" i="41"/>
  <c r="C56" i="41"/>
  <c r="C57" i="41"/>
  <c r="C58" i="41"/>
  <c r="C60" i="41"/>
  <c r="C61" i="41"/>
  <c r="C62" i="41"/>
  <c r="C63" i="41"/>
  <c r="C64" i="41"/>
  <c r="C65" i="41"/>
  <c r="C66" i="41"/>
  <c r="C67" i="41"/>
  <c r="C68" i="41"/>
  <c r="C69" i="41"/>
  <c r="C71" i="41"/>
  <c r="C72" i="41"/>
  <c r="C73" i="41"/>
  <c r="C74" i="41"/>
  <c r="C75" i="41"/>
  <c r="C76" i="41"/>
  <c r="C77" i="41"/>
  <c r="C78" i="41"/>
  <c r="C79" i="41"/>
  <c r="C80" i="41"/>
  <c r="C5" i="41"/>
  <c r="C3" i="41"/>
  <c r="C51" i="2"/>
  <c r="C44" i="2"/>
  <c r="C19" i="9"/>
  <c r="C20" i="9"/>
  <c r="C21" i="9"/>
  <c r="C18" i="9"/>
  <c r="D42" i="5"/>
  <c r="C22" i="38"/>
  <c r="C39" i="38"/>
  <c r="C56" i="38"/>
  <c r="C73" i="38"/>
  <c r="C90" i="38"/>
  <c r="C107" i="38"/>
  <c r="C124" i="38"/>
  <c r="C141" i="38"/>
  <c r="C158" i="38"/>
  <c r="C175" i="38"/>
  <c r="C192" i="38"/>
  <c r="C209" i="38"/>
  <c r="C226" i="38"/>
  <c r="C243" i="38"/>
  <c r="C260" i="38"/>
  <c r="C277" i="38"/>
  <c r="C294" i="38"/>
  <c r="C311" i="38"/>
  <c r="C328" i="38"/>
  <c r="C24" i="38"/>
  <c r="C41" i="38"/>
  <c r="C58" i="38"/>
  <c r="C75" i="38"/>
  <c r="C92" i="38"/>
  <c r="C109" i="38"/>
  <c r="C126" i="38"/>
  <c r="C143" i="38"/>
  <c r="C160" i="38"/>
  <c r="C177" i="38"/>
  <c r="C194" i="38"/>
  <c r="C211" i="38"/>
  <c r="C228" i="38"/>
  <c r="C245" i="38"/>
  <c r="C262" i="38"/>
  <c r="C279" i="38"/>
  <c r="C296" i="38"/>
  <c r="C313" i="38"/>
  <c r="C330" i="38"/>
  <c r="C25" i="38"/>
  <c r="C42" i="38"/>
  <c r="C59" i="38"/>
  <c r="C76" i="38"/>
  <c r="C93" i="38"/>
  <c r="C110" i="38"/>
  <c r="C127" i="38"/>
  <c r="C144" i="38"/>
  <c r="C161" i="38"/>
  <c r="C178" i="38"/>
  <c r="C195" i="38"/>
  <c r="C212" i="38"/>
  <c r="C229" i="38"/>
  <c r="C246" i="38"/>
  <c r="C263" i="38"/>
  <c r="C280" i="38"/>
  <c r="C297" i="38"/>
  <c r="C314" i="38"/>
  <c r="C331" i="38"/>
  <c r="C26" i="38"/>
  <c r="C43" i="38"/>
  <c r="C60" i="38"/>
  <c r="C77" i="38"/>
  <c r="C94" i="38"/>
  <c r="C111" i="38"/>
  <c r="C128" i="38"/>
  <c r="C145" i="38"/>
  <c r="C162" i="38"/>
  <c r="C179" i="38"/>
  <c r="C196" i="38"/>
  <c r="C213" i="38"/>
  <c r="C230" i="38"/>
  <c r="C247" i="38"/>
  <c r="C264" i="38"/>
  <c r="C281" i="38"/>
  <c r="C298" i="38"/>
  <c r="C315" i="38"/>
  <c r="C332" i="38"/>
  <c r="C27" i="38"/>
  <c r="C44" i="38"/>
  <c r="C61" i="38"/>
  <c r="C78" i="38"/>
  <c r="C95" i="38"/>
  <c r="C112" i="38"/>
  <c r="C129" i="38"/>
  <c r="C146" i="38"/>
  <c r="C163" i="38"/>
  <c r="C180" i="38"/>
  <c r="C197" i="38"/>
  <c r="C214" i="38"/>
  <c r="C231" i="38"/>
  <c r="C248" i="38"/>
  <c r="C265" i="38"/>
  <c r="C282" i="38"/>
  <c r="C299" i="38"/>
  <c r="C316" i="38"/>
  <c r="C333" i="38"/>
  <c r="C28" i="38"/>
  <c r="C45" i="38"/>
  <c r="C62" i="38"/>
  <c r="C79" i="38"/>
  <c r="C96" i="38"/>
  <c r="C113" i="38"/>
  <c r="C130" i="38"/>
  <c r="C147" i="38"/>
  <c r="C164" i="38"/>
  <c r="C181" i="38"/>
  <c r="C198" i="38"/>
  <c r="C215" i="38"/>
  <c r="C232" i="38"/>
  <c r="C249" i="38"/>
  <c r="C266" i="38"/>
  <c r="C283" i="38"/>
  <c r="C300" i="38"/>
  <c r="C317" i="38"/>
  <c r="C334" i="38"/>
  <c r="C30" i="38"/>
  <c r="C47" i="38"/>
  <c r="C64" i="38"/>
  <c r="C81" i="38"/>
  <c r="C98" i="38"/>
  <c r="C115" i="38"/>
  <c r="C132" i="38"/>
  <c r="C149" i="38"/>
  <c r="C166" i="38"/>
  <c r="C183" i="38"/>
  <c r="C200" i="38"/>
  <c r="C217" i="38"/>
  <c r="C234" i="38"/>
  <c r="C251" i="38"/>
  <c r="C268" i="38"/>
  <c r="C285" i="38"/>
  <c r="C302" i="38"/>
  <c r="C319" i="38"/>
  <c r="C336" i="38"/>
  <c r="C31" i="38"/>
  <c r="C48" i="38"/>
  <c r="C65" i="38"/>
  <c r="C82" i="38"/>
  <c r="C99" i="38"/>
  <c r="C116" i="38"/>
  <c r="C133" i="38"/>
  <c r="C150" i="38"/>
  <c r="C167" i="38"/>
  <c r="C184" i="38"/>
  <c r="C201" i="38"/>
  <c r="C218" i="38"/>
  <c r="C235" i="38"/>
  <c r="C252" i="38"/>
  <c r="C269" i="38"/>
  <c r="C286" i="38"/>
  <c r="C303" i="38"/>
  <c r="C320" i="38"/>
  <c r="C337" i="38"/>
  <c r="C32" i="38"/>
  <c r="C49" i="38"/>
  <c r="C66" i="38"/>
  <c r="C83" i="38"/>
  <c r="C100" i="38"/>
  <c r="C117" i="38"/>
  <c r="C134" i="38"/>
  <c r="C151" i="38"/>
  <c r="C168" i="38"/>
  <c r="C185" i="38"/>
  <c r="C202" i="38"/>
  <c r="C219" i="38"/>
  <c r="C236" i="38"/>
  <c r="C253" i="38"/>
  <c r="C270" i="38"/>
  <c r="C287" i="38"/>
  <c r="C304" i="38"/>
  <c r="C321" i="38"/>
  <c r="C338" i="38"/>
  <c r="C33" i="38"/>
  <c r="C50" i="38"/>
  <c r="C67" i="38"/>
  <c r="C84" i="38"/>
  <c r="C101" i="38"/>
  <c r="C118" i="38"/>
  <c r="C135" i="38"/>
  <c r="C152" i="38"/>
  <c r="C169" i="38"/>
  <c r="C186" i="38"/>
  <c r="C203" i="38"/>
  <c r="C220" i="38"/>
  <c r="C237" i="38"/>
  <c r="C254" i="38"/>
  <c r="C271" i="38"/>
  <c r="C288" i="38"/>
  <c r="C305" i="38"/>
  <c r="C322" i="38"/>
  <c r="C339" i="38"/>
  <c r="C34" i="38"/>
  <c r="C51" i="38"/>
  <c r="C68" i="38"/>
  <c r="C85" i="38"/>
  <c r="C102" i="38"/>
  <c r="C119" i="38"/>
  <c r="C136" i="38"/>
  <c r="C153" i="38"/>
  <c r="C170" i="38"/>
  <c r="C187" i="38"/>
  <c r="C204" i="38"/>
  <c r="C221" i="38"/>
  <c r="C238" i="38"/>
  <c r="C255" i="38"/>
  <c r="C272" i="38"/>
  <c r="C289" i="38"/>
  <c r="C306" i="38"/>
  <c r="C323" i="38"/>
  <c r="C340" i="38"/>
  <c r="C35" i="38"/>
  <c r="C52" i="38"/>
  <c r="C69" i="38"/>
  <c r="C86" i="38"/>
  <c r="C103" i="38"/>
  <c r="C120" i="38"/>
  <c r="C137" i="38"/>
  <c r="C154" i="38"/>
  <c r="C171" i="38"/>
  <c r="C188" i="38"/>
  <c r="C205" i="38"/>
  <c r="C222" i="38"/>
  <c r="C239" i="38"/>
  <c r="C256" i="38"/>
  <c r="C273" i="38"/>
  <c r="C290" i="38"/>
  <c r="C307" i="38"/>
  <c r="C324" i="38"/>
  <c r="C341" i="38"/>
  <c r="C36" i="38"/>
  <c r="C53" i="38"/>
  <c r="C70" i="38"/>
  <c r="C87" i="38"/>
  <c r="C104" i="38"/>
  <c r="C121" i="38"/>
  <c r="C138" i="38"/>
  <c r="C155" i="38"/>
  <c r="C172" i="38"/>
  <c r="C189" i="38"/>
  <c r="C206" i="38"/>
  <c r="C223" i="38"/>
  <c r="C240" i="38"/>
  <c r="C257" i="38"/>
  <c r="C274" i="38"/>
  <c r="C291" i="38"/>
  <c r="C308" i="38"/>
  <c r="C325" i="38"/>
  <c r="C342" i="38"/>
  <c r="C37" i="38"/>
  <c r="C54" i="38"/>
  <c r="C71" i="38"/>
  <c r="C88" i="38"/>
  <c r="C105" i="38"/>
  <c r="C122" i="38"/>
  <c r="C139" i="38"/>
  <c r="C156" i="38"/>
  <c r="C173" i="38"/>
  <c r="C190" i="38"/>
  <c r="C207" i="38"/>
  <c r="C224" i="38"/>
  <c r="C241" i="38"/>
  <c r="C258" i="38"/>
  <c r="C275" i="38"/>
  <c r="C292" i="38"/>
  <c r="C309" i="38"/>
  <c r="C326" i="38"/>
  <c r="C343" i="38"/>
  <c r="C7" i="38"/>
  <c r="C8" i="38"/>
  <c r="C9" i="38"/>
  <c r="C10" i="38"/>
  <c r="C11" i="38"/>
  <c r="C13" i="38"/>
  <c r="C14" i="38"/>
  <c r="C15" i="38"/>
  <c r="C16" i="38"/>
  <c r="C17" i="38"/>
  <c r="C18" i="38"/>
  <c r="C19" i="38"/>
  <c r="C20" i="38"/>
  <c r="C5" i="38"/>
  <c r="C3" i="38"/>
  <c r="D45" i="5"/>
  <c r="J21" i="36"/>
  <c r="I21" i="36"/>
  <c r="H21" i="36"/>
  <c r="G21" i="36"/>
  <c r="F21" i="36"/>
  <c r="E21" i="36"/>
  <c r="J20" i="36"/>
  <c r="I20" i="36"/>
  <c r="H20" i="36"/>
  <c r="G20" i="36"/>
  <c r="F20" i="36"/>
  <c r="E20" i="36"/>
  <c r="J19" i="36"/>
  <c r="I19" i="36"/>
  <c r="H19" i="36"/>
  <c r="G19" i="36"/>
  <c r="F19" i="36"/>
  <c r="E19" i="36"/>
  <c r="J18" i="36"/>
  <c r="I18" i="36"/>
  <c r="H18" i="36"/>
  <c r="G18" i="36"/>
  <c r="F18" i="36"/>
  <c r="E18" i="36"/>
  <c r="J17" i="36"/>
  <c r="I17" i="36"/>
  <c r="H17" i="36"/>
  <c r="G17" i="36"/>
  <c r="F17" i="36"/>
  <c r="E17" i="36"/>
  <c r="X13" i="36"/>
  <c r="W13" i="36"/>
  <c r="V13" i="36"/>
  <c r="U13" i="36"/>
  <c r="T13" i="36"/>
  <c r="S13" i="36"/>
  <c r="R13" i="36"/>
  <c r="Q13" i="36"/>
  <c r="P13" i="36"/>
  <c r="O13" i="36"/>
  <c r="N13" i="36"/>
  <c r="M13" i="36"/>
  <c r="L13" i="36"/>
  <c r="K13" i="36"/>
  <c r="J13" i="36"/>
  <c r="I13" i="36"/>
  <c r="H13" i="36"/>
  <c r="G13" i="36"/>
  <c r="F13" i="36"/>
  <c r="E13" i="36"/>
  <c r="C13" i="36"/>
  <c r="C21" i="36" s="1"/>
  <c r="B13" i="36"/>
  <c r="B21" i="36" s="1"/>
  <c r="X12" i="36"/>
  <c r="W12" i="36"/>
  <c r="V12" i="36"/>
  <c r="U12" i="36"/>
  <c r="T12" i="36"/>
  <c r="S12" i="36"/>
  <c r="R12" i="36"/>
  <c r="Q12" i="36"/>
  <c r="P12" i="36"/>
  <c r="O12" i="36"/>
  <c r="N12" i="36"/>
  <c r="M12" i="36"/>
  <c r="L12" i="36"/>
  <c r="K12" i="36"/>
  <c r="J12" i="36"/>
  <c r="I12" i="36"/>
  <c r="H12" i="36"/>
  <c r="G12" i="36"/>
  <c r="F12" i="36"/>
  <c r="E12" i="36"/>
  <c r="C12" i="36"/>
  <c r="C20" i="36" s="1"/>
  <c r="B12" i="36"/>
  <c r="B20" i="36" s="1"/>
  <c r="X11" i="36"/>
  <c r="W11" i="36"/>
  <c r="V11" i="36"/>
  <c r="U11" i="36"/>
  <c r="T11" i="36"/>
  <c r="S11" i="36"/>
  <c r="R11" i="36"/>
  <c r="Q11" i="36"/>
  <c r="P11" i="36"/>
  <c r="O11" i="36"/>
  <c r="N11" i="36"/>
  <c r="M11" i="36"/>
  <c r="L11" i="36"/>
  <c r="K11" i="36"/>
  <c r="J11" i="36"/>
  <c r="I11" i="36"/>
  <c r="H11" i="36"/>
  <c r="G11" i="36"/>
  <c r="F11" i="36"/>
  <c r="E11" i="36"/>
  <c r="C11" i="36"/>
  <c r="C19" i="36" s="1"/>
  <c r="B11" i="36"/>
  <c r="B19" i="36" s="1"/>
  <c r="X10" i="36"/>
  <c r="W10" i="36"/>
  <c r="V10" i="36"/>
  <c r="U10" i="36"/>
  <c r="T10" i="36"/>
  <c r="S10" i="36"/>
  <c r="R10" i="36"/>
  <c r="Q10" i="36"/>
  <c r="P10" i="36"/>
  <c r="O10" i="36"/>
  <c r="N10" i="36"/>
  <c r="M10" i="36"/>
  <c r="L10" i="36"/>
  <c r="K10" i="36"/>
  <c r="J10" i="36"/>
  <c r="I10" i="36"/>
  <c r="H10" i="36"/>
  <c r="G10" i="36"/>
  <c r="F10" i="36"/>
  <c r="E10" i="36"/>
  <c r="C10" i="36"/>
  <c r="C18" i="36" s="1"/>
  <c r="B10" i="36"/>
  <c r="B18" i="36" s="1"/>
  <c r="X9" i="36"/>
  <c r="W9" i="36"/>
  <c r="V9" i="36"/>
  <c r="U9" i="36"/>
  <c r="T9" i="36"/>
  <c r="S9" i="36"/>
  <c r="R9" i="36"/>
  <c r="Q9" i="36"/>
  <c r="P9" i="36"/>
  <c r="O9" i="36"/>
  <c r="N9" i="36"/>
  <c r="M9" i="36"/>
  <c r="L9" i="36"/>
  <c r="K9" i="36"/>
  <c r="J9" i="36"/>
  <c r="I9" i="36"/>
  <c r="H9" i="36"/>
  <c r="G9" i="36"/>
  <c r="F9" i="36"/>
  <c r="E9" i="36"/>
  <c r="C9" i="36"/>
  <c r="C17" i="36" s="1"/>
  <c r="B9" i="36"/>
  <c r="B17" i="36" s="1"/>
  <c r="C8" i="36"/>
  <c r="B8" i="36"/>
  <c r="C3" i="36"/>
  <c r="F40" i="36"/>
  <c r="G40" i="36"/>
  <c r="H40" i="36"/>
  <c r="I40" i="36"/>
  <c r="J40" i="36"/>
  <c r="F41" i="36"/>
  <c r="G41" i="36"/>
  <c r="H41" i="36"/>
  <c r="I41" i="36"/>
  <c r="J41" i="36"/>
  <c r="F42" i="36"/>
  <c r="G42" i="36"/>
  <c r="H42" i="36"/>
  <c r="I42" i="36"/>
  <c r="J42" i="36"/>
  <c r="F43" i="36"/>
  <c r="G43" i="36"/>
  <c r="H43" i="36"/>
  <c r="I43" i="36"/>
  <c r="J43" i="36"/>
  <c r="F44" i="36"/>
  <c r="G44" i="36"/>
  <c r="H44" i="36"/>
  <c r="I44" i="36"/>
  <c r="J44" i="36"/>
  <c r="F45" i="36"/>
  <c r="G45" i="36"/>
  <c r="H45" i="36"/>
  <c r="I45" i="36"/>
  <c r="J45" i="36"/>
  <c r="F46" i="36"/>
  <c r="G46" i="36"/>
  <c r="H46" i="36"/>
  <c r="I46" i="36"/>
  <c r="J46" i="36"/>
  <c r="F47" i="36"/>
  <c r="G47" i="36"/>
  <c r="H47" i="36"/>
  <c r="I47" i="36"/>
  <c r="J47" i="36"/>
  <c r="F48" i="36"/>
  <c r="G48" i="36"/>
  <c r="H48" i="36"/>
  <c r="I48" i="36"/>
  <c r="J48" i="36"/>
  <c r="F49" i="36"/>
  <c r="G49" i="36"/>
  <c r="H49" i="36"/>
  <c r="I49" i="36"/>
  <c r="J49" i="36"/>
  <c r="E49" i="36"/>
  <c r="E48" i="36"/>
  <c r="E47" i="36"/>
  <c r="E46" i="36"/>
  <c r="E45" i="36"/>
  <c r="E44" i="36"/>
  <c r="E43" i="36"/>
  <c r="E42" i="36"/>
  <c r="E41" i="36"/>
  <c r="E40" i="36"/>
  <c r="X36" i="36"/>
  <c r="W36" i="36"/>
  <c r="V36" i="36"/>
  <c r="U36" i="36"/>
  <c r="T36" i="36"/>
  <c r="S36" i="36"/>
  <c r="R36" i="36"/>
  <c r="Q36" i="36"/>
  <c r="P36" i="36"/>
  <c r="O36" i="36"/>
  <c r="N36" i="36"/>
  <c r="M36" i="36"/>
  <c r="L36" i="36"/>
  <c r="K36" i="36"/>
  <c r="J36" i="36"/>
  <c r="I36" i="36"/>
  <c r="H36" i="36"/>
  <c r="G36" i="36"/>
  <c r="F36" i="36"/>
  <c r="E36" i="36"/>
  <c r="C36" i="36"/>
  <c r="C49" i="36" s="1"/>
  <c r="X35" i="36"/>
  <c r="W35" i="36"/>
  <c r="V35" i="36"/>
  <c r="U35" i="36"/>
  <c r="T35" i="36"/>
  <c r="S35" i="36"/>
  <c r="R35" i="36"/>
  <c r="Q35" i="36"/>
  <c r="P35" i="36"/>
  <c r="O35" i="36"/>
  <c r="N35" i="36"/>
  <c r="M35" i="36"/>
  <c r="L35" i="36"/>
  <c r="K35" i="36"/>
  <c r="J35" i="36"/>
  <c r="I35" i="36"/>
  <c r="H35" i="36"/>
  <c r="G35" i="36"/>
  <c r="F35" i="36"/>
  <c r="E35" i="36"/>
  <c r="C35" i="36"/>
  <c r="C48" i="36" s="1"/>
  <c r="X34" i="36"/>
  <c r="W34" i="36"/>
  <c r="V34" i="36"/>
  <c r="U34" i="36"/>
  <c r="T34" i="36"/>
  <c r="S34" i="36"/>
  <c r="R34" i="36"/>
  <c r="Q34" i="36"/>
  <c r="P34" i="36"/>
  <c r="O34" i="36"/>
  <c r="N34" i="36"/>
  <c r="M34" i="36"/>
  <c r="L34" i="36"/>
  <c r="K34" i="36"/>
  <c r="J34" i="36"/>
  <c r="I34" i="36"/>
  <c r="H34" i="36"/>
  <c r="G34" i="36"/>
  <c r="F34" i="36"/>
  <c r="E34" i="36"/>
  <c r="C34" i="36"/>
  <c r="C47" i="36" s="1"/>
  <c r="X33" i="36"/>
  <c r="W33" i="36"/>
  <c r="V33" i="36"/>
  <c r="U33" i="36"/>
  <c r="T33" i="36"/>
  <c r="S33" i="36"/>
  <c r="R33" i="36"/>
  <c r="Q33" i="36"/>
  <c r="P33" i="36"/>
  <c r="O33" i="36"/>
  <c r="N33" i="36"/>
  <c r="M33" i="36"/>
  <c r="L33" i="36"/>
  <c r="K33" i="36"/>
  <c r="J33" i="36"/>
  <c r="I33" i="36"/>
  <c r="H33" i="36"/>
  <c r="G33" i="36"/>
  <c r="F33" i="36"/>
  <c r="E33" i="36"/>
  <c r="C33" i="36"/>
  <c r="C46" i="36" s="1"/>
  <c r="X32" i="36"/>
  <c r="W32" i="36"/>
  <c r="V32" i="36"/>
  <c r="U32" i="36"/>
  <c r="T32" i="36"/>
  <c r="S32" i="36"/>
  <c r="R32" i="36"/>
  <c r="Q32" i="36"/>
  <c r="P32" i="36"/>
  <c r="O32" i="36"/>
  <c r="N32" i="36"/>
  <c r="M32" i="36"/>
  <c r="L32" i="36"/>
  <c r="K32" i="36"/>
  <c r="J32" i="36"/>
  <c r="I32" i="36"/>
  <c r="H32" i="36"/>
  <c r="G32" i="36"/>
  <c r="F32" i="36"/>
  <c r="E32" i="36"/>
  <c r="C32" i="36"/>
  <c r="C45" i="36" s="1"/>
  <c r="X31" i="36"/>
  <c r="W31" i="36"/>
  <c r="V31" i="36"/>
  <c r="U31" i="36"/>
  <c r="T31" i="36"/>
  <c r="S31" i="36"/>
  <c r="R31" i="36"/>
  <c r="Q31" i="36"/>
  <c r="P31" i="36"/>
  <c r="O31" i="36"/>
  <c r="N31" i="36"/>
  <c r="M31" i="36"/>
  <c r="L31" i="36"/>
  <c r="K31" i="36"/>
  <c r="J31" i="36"/>
  <c r="I31" i="36"/>
  <c r="H31" i="36"/>
  <c r="G31" i="36"/>
  <c r="F31" i="36"/>
  <c r="E31" i="36"/>
  <c r="C31" i="36"/>
  <c r="C44" i="36" s="1"/>
  <c r="X30" i="36"/>
  <c r="W30" i="36"/>
  <c r="V30" i="36"/>
  <c r="U30" i="36"/>
  <c r="T30" i="36"/>
  <c r="S30" i="36"/>
  <c r="R30" i="36"/>
  <c r="Q30" i="36"/>
  <c r="P30" i="36"/>
  <c r="O30" i="36"/>
  <c r="N30" i="36"/>
  <c r="M30" i="36"/>
  <c r="L30" i="36"/>
  <c r="K30" i="36"/>
  <c r="J30" i="36"/>
  <c r="I30" i="36"/>
  <c r="H30" i="36"/>
  <c r="G30" i="36"/>
  <c r="F30" i="36"/>
  <c r="E30" i="36"/>
  <c r="C30" i="36"/>
  <c r="C43" i="36" s="1"/>
  <c r="X29" i="36"/>
  <c r="W29" i="36"/>
  <c r="V29" i="36"/>
  <c r="U29" i="36"/>
  <c r="T29" i="36"/>
  <c r="S29" i="36"/>
  <c r="R29" i="36"/>
  <c r="Q29" i="36"/>
  <c r="P29" i="36"/>
  <c r="O29" i="36"/>
  <c r="N29" i="36"/>
  <c r="M29" i="36"/>
  <c r="L29" i="36"/>
  <c r="K29" i="36"/>
  <c r="J29" i="36"/>
  <c r="I29" i="36"/>
  <c r="H29" i="36"/>
  <c r="G29" i="36"/>
  <c r="F29" i="36"/>
  <c r="E29" i="36"/>
  <c r="C29" i="36"/>
  <c r="C42" i="36" s="1"/>
  <c r="X28" i="36"/>
  <c r="W28" i="36"/>
  <c r="V28" i="36"/>
  <c r="U28" i="36"/>
  <c r="T28" i="36"/>
  <c r="S28" i="36"/>
  <c r="R28" i="36"/>
  <c r="Q28" i="36"/>
  <c r="P28" i="36"/>
  <c r="O28" i="36"/>
  <c r="N28" i="36"/>
  <c r="M28" i="36"/>
  <c r="L28" i="36"/>
  <c r="K28" i="36"/>
  <c r="J28" i="36"/>
  <c r="I28" i="36"/>
  <c r="H28" i="36"/>
  <c r="G28" i="36"/>
  <c r="F28" i="36"/>
  <c r="E28" i="36"/>
  <c r="C28" i="36"/>
  <c r="C41" i="36" s="1"/>
  <c r="X27" i="36"/>
  <c r="W27" i="36"/>
  <c r="V27" i="36"/>
  <c r="U27" i="36"/>
  <c r="T27" i="36"/>
  <c r="S27" i="36"/>
  <c r="R27" i="36"/>
  <c r="Q27" i="36"/>
  <c r="P27" i="36"/>
  <c r="O27" i="36"/>
  <c r="N27" i="36"/>
  <c r="M27" i="36"/>
  <c r="L27" i="36"/>
  <c r="K27" i="36"/>
  <c r="J27" i="36"/>
  <c r="I27" i="36"/>
  <c r="H27" i="36"/>
  <c r="G27" i="36"/>
  <c r="F27" i="36"/>
  <c r="E27" i="36"/>
  <c r="C27" i="36"/>
  <c r="C40" i="36" s="1"/>
  <c r="C26" i="36"/>
  <c r="B26" i="36"/>
  <c r="C46" i="42" l="1"/>
  <c r="C38" i="42"/>
  <c r="C45" i="42"/>
  <c r="C37" i="42"/>
  <c r="C32" i="42"/>
  <c r="C44" i="42"/>
  <c r="C36" i="42"/>
  <c r="C51" i="42"/>
  <c r="C43" i="42"/>
  <c r="C35" i="42"/>
  <c r="C50" i="42"/>
  <c r="C42" i="42"/>
  <c r="C34" i="42"/>
  <c r="C33" i="42"/>
  <c r="D19" i="36"/>
  <c r="D32" i="36"/>
  <c r="D36" i="36"/>
  <c r="D18" i="36"/>
  <c r="D28" i="36"/>
  <c r="D21" i="36"/>
  <c r="D13" i="36"/>
  <c r="D11" i="36"/>
  <c r="D10" i="36"/>
  <c r="D31" i="36"/>
  <c r="D40" i="36"/>
  <c r="D9" i="36"/>
  <c r="D20" i="36"/>
  <c r="D12" i="36"/>
  <c r="D17" i="36"/>
  <c r="D35" i="36"/>
  <c r="D33" i="36"/>
  <c r="D27" i="36"/>
  <c r="D29" i="36"/>
  <c r="D30" i="36"/>
  <c r="D34" i="36"/>
  <c r="D43" i="36"/>
  <c r="D45" i="36"/>
  <c r="D46" i="36"/>
  <c r="D47" i="36"/>
  <c r="D48" i="36"/>
  <c r="D44" i="36"/>
  <c r="D41" i="36"/>
  <c r="D49" i="36"/>
  <c r="D42" i="36"/>
  <c r="D30" i="26"/>
  <c r="F30" i="26" s="1"/>
  <c r="D31" i="26"/>
  <c r="F31" i="26" s="1"/>
  <c r="D32" i="26"/>
  <c r="F32" i="26" s="1"/>
  <c r="D33" i="26"/>
  <c r="F33" i="26" s="1"/>
  <c r="D34" i="26"/>
  <c r="F34" i="26" s="1"/>
  <c r="D35" i="26"/>
  <c r="F35" i="26" s="1"/>
  <c r="D36" i="26"/>
  <c r="F36" i="26" s="1"/>
  <c r="D37" i="26"/>
  <c r="F37" i="26" s="1"/>
  <c r="D38" i="26"/>
  <c r="F38" i="26" s="1"/>
  <c r="D39" i="26"/>
  <c r="F39" i="26" s="1"/>
  <c r="D40" i="26"/>
  <c r="F40" i="26" s="1"/>
  <c r="D41" i="26"/>
  <c r="F41" i="26" s="1"/>
  <c r="D42" i="26"/>
  <c r="F42" i="26" s="1"/>
  <c r="D43" i="26"/>
  <c r="F43" i="26" s="1"/>
  <c r="D44" i="26"/>
  <c r="F44" i="26" s="1"/>
  <c r="D45" i="26"/>
  <c r="F45" i="26" s="1"/>
  <c r="D46" i="26"/>
  <c r="F46" i="26" s="1"/>
  <c r="D47" i="26"/>
  <c r="F47" i="26" s="1"/>
  <c r="D48" i="26"/>
  <c r="F48" i="26" s="1"/>
  <c r="D29" i="26"/>
  <c r="F29" i="26" s="1"/>
  <c r="G14" i="23"/>
  <c r="G13" i="23"/>
  <c r="G12" i="23"/>
  <c r="G11" i="23"/>
  <c r="F19" i="23"/>
  <c r="F18" i="23"/>
  <c r="F17" i="23"/>
  <c r="F16" i="23"/>
  <c r="F14" i="23"/>
  <c r="F13" i="23"/>
  <c r="F12" i="23"/>
  <c r="F11" i="23"/>
  <c r="F9" i="23"/>
  <c r="F8" i="23"/>
  <c r="G9" i="26"/>
  <c r="G10" i="26"/>
  <c r="G11" i="26"/>
  <c r="G12" i="26"/>
  <c r="G13" i="26"/>
  <c r="G14" i="26"/>
  <c r="G15" i="26"/>
  <c r="G16" i="26"/>
  <c r="G17" i="26"/>
  <c r="G18" i="26"/>
  <c r="G19" i="26"/>
  <c r="G20" i="26"/>
  <c r="G21" i="26"/>
  <c r="G22" i="26"/>
  <c r="G23" i="26"/>
  <c r="G24" i="26"/>
  <c r="G25" i="26"/>
  <c r="G26" i="26"/>
  <c r="G27" i="26"/>
  <c r="G29" i="26"/>
  <c r="G30" i="26"/>
  <c r="G31" i="26"/>
  <c r="G32" i="26"/>
  <c r="G33" i="26"/>
  <c r="G34" i="26"/>
  <c r="G35" i="26"/>
  <c r="G36" i="26"/>
  <c r="G37" i="26"/>
  <c r="G38" i="26"/>
  <c r="G39" i="26"/>
  <c r="G40" i="26"/>
  <c r="G41" i="26"/>
  <c r="G42" i="26"/>
  <c r="G43" i="26"/>
  <c r="G44" i="26"/>
  <c r="G45" i="26"/>
  <c r="G46" i="26"/>
  <c r="G47" i="26"/>
  <c r="G48" i="26"/>
  <c r="G50" i="26"/>
  <c r="G51" i="26"/>
  <c r="G52" i="26"/>
  <c r="G53" i="26"/>
  <c r="G54" i="26"/>
  <c r="G55" i="26"/>
  <c r="G56" i="26"/>
  <c r="G57" i="26"/>
  <c r="G58" i="26"/>
  <c r="G59" i="26"/>
  <c r="G60" i="26"/>
  <c r="G61" i="26"/>
  <c r="G62" i="26"/>
  <c r="G63" i="26"/>
  <c r="G64" i="26"/>
  <c r="G65" i="26"/>
  <c r="G66" i="26"/>
  <c r="G67" i="26"/>
  <c r="G68" i="26"/>
  <c r="G69" i="26"/>
  <c r="G71" i="26"/>
  <c r="G72" i="26"/>
  <c r="G73" i="26"/>
  <c r="G74" i="26"/>
  <c r="G75" i="26"/>
  <c r="G76" i="26"/>
  <c r="G77" i="26"/>
  <c r="G78" i="26"/>
  <c r="G79" i="26"/>
  <c r="G80" i="26"/>
  <c r="G81" i="26"/>
  <c r="G82" i="26"/>
  <c r="G83" i="26"/>
  <c r="G84" i="26"/>
  <c r="G85" i="26"/>
  <c r="G86" i="26"/>
  <c r="G87" i="26"/>
  <c r="G88" i="26"/>
  <c r="G89" i="26"/>
  <c r="G90" i="26"/>
  <c r="G92" i="26"/>
  <c r="G93" i="26"/>
  <c r="G94" i="26"/>
  <c r="G95" i="26"/>
  <c r="G96" i="26"/>
  <c r="G97" i="26"/>
  <c r="G98" i="26"/>
  <c r="G99" i="26"/>
  <c r="G100" i="26"/>
  <c r="G101" i="26"/>
  <c r="G102" i="26"/>
  <c r="G103" i="26"/>
  <c r="G104" i="26"/>
  <c r="G105" i="26"/>
  <c r="G106" i="26"/>
  <c r="G107" i="26"/>
  <c r="G108" i="26"/>
  <c r="G109" i="26"/>
  <c r="G110" i="26"/>
  <c r="G111" i="26"/>
  <c r="G8" i="26"/>
  <c r="D9" i="26"/>
  <c r="F9" i="26" s="1"/>
  <c r="D10" i="26"/>
  <c r="F10" i="26" s="1"/>
  <c r="D11" i="26"/>
  <c r="F11" i="26" s="1"/>
  <c r="D12" i="26"/>
  <c r="F12" i="26" s="1"/>
  <c r="D13" i="26"/>
  <c r="F13" i="26" s="1"/>
  <c r="D14" i="26"/>
  <c r="F14" i="26" s="1"/>
  <c r="D15" i="26"/>
  <c r="F15" i="26" s="1"/>
  <c r="D16" i="26"/>
  <c r="F16" i="26" s="1"/>
  <c r="D17" i="26"/>
  <c r="F17" i="26" s="1"/>
  <c r="D18" i="26"/>
  <c r="F18" i="26" s="1"/>
  <c r="D19" i="26"/>
  <c r="F19" i="26" s="1"/>
  <c r="D20" i="26"/>
  <c r="F20" i="26" s="1"/>
  <c r="D21" i="26"/>
  <c r="F21" i="26" s="1"/>
  <c r="D22" i="26"/>
  <c r="F22" i="26" s="1"/>
  <c r="D23" i="26"/>
  <c r="F23" i="26" s="1"/>
  <c r="D24" i="26"/>
  <c r="F24" i="26" s="1"/>
  <c r="D25" i="26"/>
  <c r="F25" i="26" s="1"/>
  <c r="D26" i="26"/>
  <c r="F26" i="26" s="1"/>
  <c r="D27" i="26"/>
  <c r="F27" i="26" s="1"/>
  <c r="D8" i="26"/>
  <c r="F8" i="26" s="1"/>
  <c r="C111" i="26"/>
  <c r="C110" i="26"/>
  <c r="C109" i="26"/>
  <c r="C108" i="26"/>
  <c r="C107" i="26"/>
  <c r="C106" i="26"/>
  <c r="C105" i="26"/>
  <c r="C104" i="26"/>
  <c r="C103" i="26"/>
  <c r="C102" i="26"/>
  <c r="C101" i="26"/>
  <c r="C100" i="26"/>
  <c r="C99" i="26"/>
  <c r="C98" i="26"/>
  <c r="C97" i="26"/>
  <c r="C96" i="26"/>
  <c r="C95" i="26"/>
  <c r="C94" i="26"/>
  <c r="C93" i="26"/>
  <c r="C92" i="26"/>
  <c r="C90" i="26"/>
  <c r="C89" i="26"/>
  <c r="C88" i="26"/>
  <c r="C87" i="26"/>
  <c r="C86" i="26"/>
  <c r="C85" i="26"/>
  <c r="C84" i="26"/>
  <c r="C83" i="26"/>
  <c r="C82" i="26"/>
  <c r="C81" i="26"/>
  <c r="C80" i="26"/>
  <c r="C79" i="26"/>
  <c r="C78" i="26"/>
  <c r="C77" i="26"/>
  <c r="C76" i="26"/>
  <c r="C75" i="26"/>
  <c r="C74" i="26"/>
  <c r="C73" i="26"/>
  <c r="C72" i="26"/>
  <c r="C71" i="26"/>
  <c r="C69" i="26"/>
  <c r="C68" i="26"/>
  <c r="C67" i="26"/>
  <c r="C66" i="26"/>
  <c r="C65" i="26"/>
  <c r="C64" i="26"/>
  <c r="C63" i="26"/>
  <c r="C62" i="26"/>
  <c r="C61" i="26"/>
  <c r="C60" i="26"/>
  <c r="C59" i="26"/>
  <c r="C58" i="26"/>
  <c r="C57" i="26"/>
  <c r="C56" i="26"/>
  <c r="C55" i="26"/>
  <c r="C54" i="26"/>
  <c r="C53" i="26"/>
  <c r="C52" i="26"/>
  <c r="C51" i="26"/>
  <c r="C50" i="26"/>
  <c r="C48" i="26"/>
  <c r="C47" i="26"/>
  <c r="C46" i="26"/>
  <c r="C45" i="26"/>
  <c r="C44" i="26"/>
  <c r="C43" i="26"/>
  <c r="C42" i="26"/>
  <c r="C41" i="26"/>
  <c r="C40" i="26"/>
  <c r="C39" i="26"/>
  <c r="C38" i="26"/>
  <c r="C37" i="26"/>
  <c r="C36" i="26"/>
  <c r="C35" i="26"/>
  <c r="C34" i="26"/>
  <c r="C33" i="26"/>
  <c r="C32" i="26"/>
  <c r="C31" i="26"/>
  <c r="C30" i="26"/>
  <c r="C29" i="26"/>
  <c r="C9" i="26"/>
  <c r="C10" i="26"/>
  <c r="C11" i="26"/>
  <c r="C12" i="26"/>
  <c r="C13" i="26"/>
  <c r="C14" i="26"/>
  <c r="C15" i="26"/>
  <c r="C16" i="26"/>
  <c r="C17" i="26"/>
  <c r="C18" i="26"/>
  <c r="C19" i="26"/>
  <c r="C20" i="26"/>
  <c r="C21" i="26"/>
  <c r="C22" i="26"/>
  <c r="C23" i="26"/>
  <c r="C24" i="26"/>
  <c r="C25" i="26"/>
  <c r="C26" i="26"/>
  <c r="C27" i="26"/>
  <c r="C8" i="26"/>
  <c r="C91" i="26"/>
  <c r="C70" i="26"/>
  <c r="C49" i="26"/>
  <c r="C28" i="26"/>
  <c r="C7" i="26"/>
  <c r="D14" i="4" l="1"/>
  <c r="C13" i="43" s="1"/>
  <c r="J14" i="25"/>
  <c r="J15" i="25"/>
  <c r="I28" i="13"/>
  <c r="F27" i="42" s="1"/>
  <c r="J28" i="13"/>
  <c r="G27" i="42" s="1"/>
  <c r="K28" i="13"/>
  <c r="H27" i="42" s="1"/>
  <c r="M28" i="13"/>
  <c r="J27" i="42" s="1"/>
  <c r="N28" i="13"/>
  <c r="K27" i="42" s="1"/>
  <c r="O28" i="13"/>
  <c r="D52" i="42" s="1"/>
  <c r="P28" i="13"/>
  <c r="E52" i="42" s="1"/>
  <c r="Q28" i="13"/>
  <c r="F52" i="42" s="1"/>
  <c r="R28" i="13"/>
  <c r="G52" i="42" s="1"/>
  <c r="S28" i="13"/>
  <c r="H52" i="42" s="1"/>
  <c r="T28" i="13"/>
  <c r="I52" i="42" s="1"/>
  <c r="U28" i="13"/>
  <c r="J52" i="42" s="1"/>
  <c r="V28" i="13"/>
  <c r="K52" i="42" s="1"/>
  <c r="W28" i="13"/>
  <c r="X28" i="13"/>
  <c r="Y28" i="13"/>
  <c r="Z28" i="13"/>
  <c r="AA28" i="13"/>
  <c r="AB28" i="13"/>
  <c r="AC28" i="13"/>
  <c r="AD28" i="13"/>
  <c r="F27" i="13"/>
  <c r="F26" i="13"/>
  <c r="F25" i="13"/>
  <c r="F24" i="13"/>
  <c r="F23" i="13"/>
  <c r="F22" i="13"/>
  <c r="F21" i="13"/>
  <c r="F20" i="13"/>
  <c r="F19" i="13"/>
  <c r="F18" i="13"/>
  <c r="F17" i="13"/>
  <c r="F16" i="13"/>
  <c r="F15" i="13"/>
  <c r="F14" i="13"/>
  <c r="F13" i="13"/>
  <c r="F12" i="13"/>
  <c r="F11" i="13"/>
  <c r="F9" i="13"/>
  <c r="E9" i="13"/>
  <c r="E29" i="2" s="1"/>
  <c r="C105" i="41" s="1"/>
  <c r="E11" i="13"/>
  <c r="G29" i="2" s="1"/>
  <c r="C259" i="41" s="1"/>
  <c r="E12" i="13"/>
  <c r="H29" i="2" s="1"/>
  <c r="C336" i="41" s="1"/>
  <c r="E13" i="13"/>
  <c r="I29" i="2" s="1"/>
  <c r="C413" i="41" s="1"/>
  <c r="E14" i="13"/>
  <c r="J29" i="2" s="1"/>
  <c r="C490" i="41" s="1"/>
  <c r="E15" i="13"/>
  <c r="K29" i="2" s="1"/>
  <c r="C567" i="41" s="1"/>
  <c r="E16" i="13"/>
  <c r="L29" i="2" s="1"/>
  <c r="C644" i="41" s="1"/>
  <c r="E17" i="13"/>
  <c r="M29" i="2" s="1"/>
  <c r="C721" i="41" s="1"/>
  <c r="E18" i="13"/>
  <c r="N29" i="2" s="1"/>
  <c r="C798" i="41" s="1"/>
  <c r="E19" i="13"/>
  <c r="O29" i="2" s="1"/>
  <c r="C875" i="41" s="1"/>
  <c r="E20" i="13"/>
  <c r="P29" i="2" s="1"/>
  <c r="C952" i="41" s="1"/>
  <c r="E21" i="13"/>
  <c r="Q29" i="2" s="1"/>
  <c r="C1029" i="41" s="1"/>
  <c r="E22" i="13"/>
  <c r="R29" i="2" s="1"/>
  <c r="C1106" i="41" s="1"/>
  <c r="E23" i="13"/>
  <c r="S29" i="2" s="1"/>
  <c r="C1183" i="41" s="1"/>
  <c r="E24" i="13"/>
  <c r="T29" i="2" s="1"/>
  <c r="C1260" i="41" s="1"/>
  <c r="E25" i="13"/>
  <c r="U29" i="2" s="1"/>
  <c r="C1337" i="41" s="1"/>
  <c r="E26" i="13"/>
  <c r="V29" i="2" s="1"/>
  <c r="C1414" i="41" s="1"/>
  <c r="E27" i="13"/>
  <c r="W29" i="2" s="1"/>
  <c r="C1491" i="41" s="1"/>
  <c r="D3" i="2"/>
  <c r="C3" i="22"/>
  <c r="C3" i="26"/>
  <c r="C3" i="33"/>
  <c r="C3" i="31"/>
  <c r="C3" i="13"/>
  <c r="C3" i="19"/>
  <c r="C3" i="25"/>
  <c r="C3" i="34"/>
  <c r="C3" i="12"/>
  <c r="C3" i="10"/>
  <c r="C3" i="18"/>
  <c r="C3" i="4"/>
  <c r="C3" i="23"/>
  <c r="D3" i="9"/>
  <c r="C3" i="6"/>
  <c r="C3" i="17"/>
  <c r="F8" i="25" l="1"/>
  <c r="I8" i="25"/>
  <c r="G8" i="25"/>
  <c r="H8" i="25"/>
  <c r="B43" i="4"/>
  <c r="B35" i="36" s="1"/>
  <c r="B48" i="36" s="1"/>
  <c r="B42" i="4"/>
  <c r="B34" i="36" s="1"/>
  <c r="B47" i="36" s="1"/>
  <c r="B41" i="4"/>
  <c r="B33" i="36" s="1"/>
  <c r="B46" i="36" s="1"/>
  <c r="B40" i="4"/>
  <c r="B32" i="36" s="1"/>
  <c r="B45" i="36" s="1"/>
  <c r="B39" i="4"/>
  <c r="B31" i="36" s="1"/>
  <c r="B44" i="36" s="1"/>
  <c r="B38" i="4"/>
  <c r="B30" i="36" s="1"/>
  <c r="B43" i="36" s="1"/>
  <c r="B44" i="4"/>
  <c r="B36" i="36" s="1"/>
  <c r="B49" i="36" s="1"/>
  <c r="B37" i="4"/>
  <c r="B29" i="36" s="1"/>
  <c r="B42" i="36" s="1"/>
  <c r="B36" i="4"/>
  <c r="B28" i="36" s="1"/>
  <c r="B41" i="36" s="1"/>
  <c r="D13" i="9"/>
  <c r="D8" i="10"/>
  <c r="O8" i="10" s="1"/>
  <c r="D9" i="10"/>
  <c r="O9" i="10" s="1"/>
  <c r="D10" i="10"/>
  <c r="O10" i="10" s="1"/>
  <c r="D11" i="10"/>
  <c r="O11" i="10" s="1"/>
  <c r="D12" i="10"/>
  <c r="O12" i="10" s="1"/>
  <c r="D13" i="10"/>
  <c r="O13" i="10" s="1"/>
  <c r="D14" i="10"/>
  <c r="O14" i="10" s="1"/>
  <c r="D15" i="10"/>
  <c r="O15" i="10" s="1"/>
  <c r="D16" i="10"/>
  <c r="O16" i="10" s="1"/>
  <c r="D17" i="10"/>
  <c r="O17" i="10" s="1"/>
  <c r="D18" i="10"/>
  <c r="O18" i="10" s="1"/>
  <c r="D19" i="10"/>
  <c r="O19" i="10" s="1"/>
  <c r="D20" i="10"/>
  <c r="O20" i="10" s="1"/>
  <c r="D21" i="10"/>
  <c r="O21" i="10" s="1"/>
  <c r="D22" i="10"/>
  <c r="O22" i="10" s="1"/>
  <c r="D23" i="10"/>
  <c r="O23" i="10" s="1"/>
  <c r="D24" i="10"/>
  <c r="O24" i="10" s="1"/>
  <c r="D25" i="10"/>
  <c r="O25" i="10" s="1"/>
  <c r="D26" i="10"/>
  <c r="O26" i="10" s="1"/>
  <c r="D7" i="10"/>
  <c r="O7" i="10" s="1"/>
  <c r="C12" i="38" l="1"/>
  <c r="B35" i="4"/>
  <c r="B27" i="36" s="1"/>
  <c r="B40" i="36" s="1"/>
  <c r="D15" i="4"/>
  <c r="C14" i="43" s="1"/>
  <c r="C15" i="43" s="1"/>
  <c r="C9" i="10" l="1"/>
  <c r="E8" i="18"/>
  <c r="E9" i="18"/>
  <c r="E10" i="18"/>
  <c r="E11" i="18"/>
  <c r="E12" i="18"/>
  <c r="E13" i="18"/>
  <c r="E14" i="18"/>
  <c r="E15" i="18"/>
  <c r="E16" i="18"/>
  <c r="E17" i="18"/>
  <c r="E18" i="18"/>
  <c r="E19" i="18"/>
  <c r="E20" i="18"/>
  <c r="E21" i="18"/>
  <c r="E22" i="18"/>
  <c r="E23" i="18"/>
  <c r="E24" i="18"/>
  <c r="E25" i="18"/>
  <c r="E26" i="18"/>
  <c r="E7" i="18"/>
  <c r="F8" i="18"/>
  <c r="D9" i="13" s="1"/>
  <c r="AE9" i="13" s="1"/>
  <c r="F9" i="18"/>
  <c r="D10" i="13" s="1"/>
  <c r="F10" i="18"/>
  <c r="D11" i="13" s="1"/>
  <c r="AE11" i="13" s="1"/>
  <c r="F11" i="18"/>
  <c r="D12" i="13" s="1"/>
  <c r="AE12" i="13" s="1"/>
  <c r="F12" i="18"/>
  <c r="D13" i="13" s="1"/>
  <c r="AE13" i="13" s="1"/>
  <c r="F13" i="18"/>
  <c r="D14" i="13" s="1"/>
  <c r="AE14" i="13" s="1"/>
  <c r="F14" i="18"/>
  <c r="D15" i="13" s="1"/>
  <c r="AE15" i="13" s="1"/>
  <c r="F15" i="18"/>
  <c r="D16" i="13" s="1"/>
  <c r="AE16" i="13" s="1"/>
  <c r="F16" i="18"/>
  <c r="D17" i="13" s="1"/>
  <c r="AE17" i="13" s="1"/>
  <c r="F17" i="18"/>
  <c r="D18" i="13" s="1"/>
  <c r="AE18" i="13" s="1"/>
  <c r="F18" i="18"/>
  <c r="D19" i="13" s="1"/>
  <c r="AE19" i="13" s="1"/>
  <c r="F19" i="18"/>
  <c r="D20" i="13" s="1"/>
  <c r="AE20" i="13" s="1"/>
  <c r="F20" i="18"/>
  <c r="D21" i="13" s="1"/>
  <c r="AE21" i="13" s="1"/>
  <c r="F21" i="18"/>
  <c r="D22" i="13" s="1"/>
  <c r="AE22" i="13" s="1"/>
  <c r="F22" i="18"/>
  <c r="D23" i="13" s="1"/>
  <c r="AE23" i="13" s="1"/>
  <c r="F23" i="18"/>
  <c r="D24" i="13" s="1"/>
  <c r="AE24" i="13" s="1"/>
  <c r="F24" i="18"/>
  <c r="D25" i="13" s="1"/>
  <c r="AE25" i="13" s="1"/>
  <c r="F25" i="18"/>
  <c r="D26" i="13" s="1"/>
  <c r="AE26" i="13" s="1"/>
  <c r="F26" i="18"/>
  <c r="D27" i="13" s="1"/>
  <c r="AE27" i="13" s="1"/>
  <c r="F7" i="18"/>
  <c r="D8" i="13" s="1"/>
  <c r="W234" i="22"/>
  <c r="V234" i="22"/>
  <c r="U234" i="22"/>
  <c r="T234" i="22"/>
  <c r="S234" i="22"/>
  <c r="R234" i="22"/>
  <c r="Q234" i="22"/>
  <c r="P234" i="22"/>
  <c r="O234" i="22"/>
  <c r="N234" i="22"/>
  <c r="M234" i="22"/>
  <c r="L234" i="22"/>
  <c r="K234" i="22"/>
  <c r="J234" i="22"/>
  <c r="I234" i="22"/>
  <c r="H234" i="22"/>
  <c r="G234" i="22"/>
  <c r="F234" i="22"/>
  <c r="E234" i="22"/>
  <c r="W218" i="22"/>
  <c r="V218" i="22"/>
  <c r="U218" i="22"/>
  <c r="T218" i="22"/>
  <c r="S218" i="22"/>
  <c r="R218" i="22"/>
  <c r="Q218" i="22"/>
  <c r="P218" i="22"/>
  <c r="O218" i="22"/>
  <c r="N218" i="22"/>
  <c r="M218" i="22"/>
  <c r="L218" i="22"/>
  <c r="K218" i="22"/>
  <c r="J218" i="22"/>
  <c r="I218" i="22"/>
  <c r="H218" i="22"/>
  <c r="G218" i="22"/>
  <c r="F218" i="22"/>
  <c r="E218" i="22"/>
  <c r="W202" i="22"/>
  <c r="V202" i="22"/>
  <c r="U202" i="22"/>
  <c r="T202" i="22"/>
  <c r="S202" i="22"/>
  <c r="R202" i="22"/>
  <c r="Q202" i="22"/>
  <c r="P202" i="22"/>
  <c r="O202" i="22"/>
  <c r="N202" i="22"/>
  <c r="M202" i="22"/>
  <c r="L202" i="22"/>
  <c r="K202" i="22"/>
  <c r="J202" i="22"/>
  <c r="I202" i="22"/>
  <c r="H202" i="22"/>
  <c r="G202" i="22"/>
  <c r="F202" i="22"/>
  <c r="E202" i="22"/>
  <c r="W186" i="22"/>
  <c r="V186" i="22"/>
  <c r="U186" i="22"/>
  <c r="T186" i="22"/>
  <c r="S186" i="22"/>
  <c r="R186" i="22"/>
  <c r="Q186" i="22"/>
  <c r="P186" i="22"/>
  <c r="O186" i="22"/>
  <c r="N186" i="22"/>
  <c r="M186" i="22"/>
  <c r="L186" i="22"/>
  <c r="K186" i="22"/>
  <c r="J186" i="22"/>
  <c r="I186" i="22"/>
  <c r="H186" i="22"/>
  <c r="G186" i="22"/>
  <c r="F186" i="22"/>
  <c r="E186" i="22"/>
  <c r="W170" i="22"/>
  <c r="V170" i="22"/>
  <c r="U170" i="22"/>
  <c r="T170" i="22"/>
  <c r="S170" i="22"/>
  <c r="R170" i="22"/>
  <c r="Q170" i="22"/>
  <c r="P170" i="22"/>
  <c r="O170" i="22"/>
  <c r="N170" i="22"/>
  <c r="M170" i="22"/>
  <c r="L170" i="22"/>
  <c r="K170" i="22"/>
  <c r="J170" i="22"/>
  <c r="I170" i="22"/>
  <c r="H170" i="22"/>
  <c r="G170" i="22"/>
  <c r="F170" i="22"/>
  <c r="E170" i="22"/>
  <c r="W154" i="22"/>
  <c r="V154" i="22"/>
  <c r="U154" i="22"/>
  <c r="T154" i="22"/>
  <c r="S154" i="22"/>
  <c r="R154" i="22"/>
  <c r="Q154" i="22"/>
  <c r="P154" i="22"/>
  <c r="O154" i="22"/>
  <c r="N154" i="22"/>
  <c r="M154" i="22"/>
  <c r="L154" i="22"/>
  <c r="K154" i="22"/>
  <c r="J154" i="22"/>
  <c r="I154" i="22"/>
  <c r="H154" i="22"/>
  <c r="G154" i="22"/>
  <c r="F154" i="22"/>
  <c r="E154" i="22"/>
  <c r="W138" i="22"/>
  <c r="V138" i="22"/>
  <c r="U138" i="22"/>
  <c r="T138" i="22"/>
  <c r="S138" i="22"/>
  <c r="R138" i="22"/>
  <c r="Q138" i="22"/>
  <c r="P138" i="22"/>
  <c r="O138" i="22"/>
  <c r="N138" i="22"/>
  <c r="M138" i="22"/>
  <c r="L138" i="22"/>
  <c r="K138" i="22"/>
  <c r="J138" i="22"/>
  <c r="I138" i="22"/>
  <c r="H138" i="22"/>
  <c r="G138" i="22"/>
  <c r="F138" i="22"/>
  <c r="E138" i="22"/>
  <c r="W122" i="22"/>
  <c r="V122" i="22"/>
  <c r="U122" i="22"/>
  <c r="T122" i="22"/>
  <c r="S122" i="22"/>
  <c r="R122" i="22"/>
  <c r="Q122" i="22"/>
  <c r="P122" i="22"/>
  <c r="O122" i="22"/>
  <c r="N122" i="22"/>
  <c r="M122" i="22"/>
  <c r="L122" i="22"/>
  <c r="K122" i="22"/>
  <c r="J122" i="22"/>
  <c r="I122" i="22"/>
  <c r="H122" i="22"/>
  <c r="G122" i="22"/>
  <c r="F122" i="22"/>
  <c r="E122" i="22"/>
  <c r="W106" i="22"/>
  <c r="V106" i="22"/>
  <c r="U106" i="22"/>
  <c r="T106" i="22"/>
  <c r="S106" i="22"/>
  <c r="R106" i="22"/>
  <c r="Q106" i="22"/>
  <c r="P106" i="22"/>
  <c r="O106" i="22"/>
  <c r="N106" i="22"/>
  <c r="M106" i="22"/>
  <c r="L106" i="22"/>
  <c r="K106" i="22"/>
  <c r="J106" i="22"/>
  <c r="I106" i="22"/>
  <c r="H106" i="22"/>
  <c r="G106" i="22"/>
  <c r="F106" i="22"/>
  <c r="E106" i="22"/>
  <c r="W90" i="22"/>
  <c r="V90" i="22"/>
  <c r="U90" i="22"/>
  <c r="T90" i="22"/>
  <c r="S90" i="22"/>
  <c r="R90" i="22"/>
  <c r="Q90" i="22"/>
  <c r="P90" i="22"/>
  <c r="O90" i="22"/>
  <c r="N90" i="22"/>
  <c r="M90" i="22"/>
  <c r="L90" i="22"/>
  <c r="K90" i="22"/>
  <c r="J90" i="22"/>
  <c r="I90" i="22"/>
  <c r="H90" i="22"/>
  <c r="G90" i="22"/>
  <c r="F90" i="22"/>
  <c r="E90" i="22"/>
  <c r="W74" i="22"/>
  <c r="D111" i="26" s="1"/>
  <c r="V74" i="22"/>
  <c r="D110" i="26" s="1"/>
  <c r="U74" i="22"/>
  <c r="D109" i="26" s="1"/>
  <c r="T74" i="22"/>
  <c r="D108" i="26" s="1"/>
  <c r="S74" i="22"/>
  <c r="D107" i="26" s="1"/>
  <c r="R74" i="22"/>
  <c r="D106" i="26" s="1"/>
  <c r="Q74" i="22"/>
  <c r="D105" i="26" s="1"/>
  <c r="P74" i="22"/>
  <c r="D104" i="26" s="1"/>
  <c r="O74" i="22"/>
  <c r="D103" i="26" s="1"/>
  <c r="N74" i="22"/>
  <c r="D102" i="26" s="1"/>
  <c r="M74" i="22"/>
  <c r="D101" i="26" s="1"/>
  <c r="L74" i="22"/>
  <c r="D100" i="26" s="1"/>
  <c r="K74" i="22"/>
  <c r="D99" i="26" s="1"/>
  <c r="J74" i="22"/>
  <c r="D98" i="26" s="1"/>
  <c r="I74" i="22"/>
  <c r="D97" i="26" s="1"/>
  <c r="H74" i="22"/>
  <c r="D96" i="26" s="1"/>
  <c r="G74" i="22"/>
  <c r="D95" i="26" s="1"/>
  <c r="F74" i="22"/>
  <c r="D94" i="26" s="1"/>
  <c r="E74" i="22"/>
  <c r="D93" i="26" s="1"/>
  <c r="W58" i="22"/>
  <c r="D90" i="26" s="1"/>
  <c r="F90" i="26" s="1"/>
  <c r="V58" i="22"/>
  <c r="D89" i="26" s="1"/>
  <c r="F89" i="26" s="1"/>
  <c r="U58" i="22"/>
  <c r="D88" i="26" s="1"/>
  <c r="F88" i="26" s="1"/>
  <c r="T58" i="22"/>
  <c r="D87" i="26" s="1"/>
  <c r="F87" i="26" s="1"/>
  <c r="S58" i="22"/>
  <c r="D86" i="26" s="1"/>
  <c r="F86" i="26" s="1"/>
  <c r="R58" i="22"/>
  <c r="D85" i="26" s="1"/>
  <c r="F85" i="26" s="1"/>
  <c r="Q58" i="22"/>
  <c r="D84" i="26" s="1"/>
  <c r="F84" i="26" s="1"/>
  <c r="P58" i="22"/>
  <c r="D83" i="26" s="1"/>
  <c r="F83" i="26" s="1"/>
  <c r="O58" i="22"/>
  <c r="D82" i="26" s="1"/>
  <c r="F82" i="26" s="1"/>
  <c r="N58" i="22"/>
  <c r="D81" i="26" s="1"/>
  <c r="F81" i="26" s="1"/>
  <c r="M58" i="22"/>
  <c r="D80" i="26" s="1"/>
  <c r="F80" i="26" s="1"/>
  <c r="L58" i="22"/>
  <c r="D79" i="26" s="1"/>
  <c r="F79" i="26" s="1"/>
  <c r="K58" i="22"/>
  <c r="D78" i="26" s="1"/>
  <c r="F78" i="26" s="1"/>
  <c r="J58" i="22"/>
  <c r="D77" i="26" s="1"/>
  <c r="F77" i="26" s="1"/>
  <c r="I58" i="22"/>
  <c r="D76" i="26" s="1"/>
  <c r="F76" i="26" s="1"/>
  <c r="H58" i="22"/>
  <c r="D75" i="26" s="1"/>
  <c r="F75" i="26" s="1"/>
  <c r="G58" i="22"/>
  <c r="D74" i="26" s="1"/>
  <c r="F74" i="26" s="1"/>
  <c r="F58" i="22"/>
  <c r="D73" i="26" s="1"/>
  <c r="F73" i="26" s="1"/>
  <c r="E58" i="22"/>
  <c r="D72" i="26" s="1"/>
  <c r="F72" i="26" s="1"/>
  <c r="W42" i="22"/>
  <c r="D69" i="26" s="1"/>
  <c r="F69" i="26" s="1"/>
  <c r="V42" i="22"/>
  <c r="D68" i="26" s="1"/>
  <c r="F68" i="26" s="1"/>
  <c r="U42" i="22"/>
  <c r="D67" i="26" s="1"/>
  <c r="F67" i="26" s="1"/>
  <c r="T42" i="22"/>
  <c r="D66" i="26" s="1"/>
  <c r="F66" i="26" s="1"/>
  <c r="S42" i="22"/>
  <c r="D65" i="26" s="1"/>
  <c r="F65" i="26" s="1"/>
  <c r="R42" i="22"/>
  <c r="D64" i="26" s="1"/>
  <c r="F64" i="26" s="1"/>
  <c r="Q42" i="22"/>
  <c r="D63" i="26" s="1"/>
  <c r="F63" i="26" s="1"/>
  <c r="P42" i="22"/>
  <c r="D62" i="26" s="1"/>
  <c r="F62" i="26" s="1"/>
  <c r="O42" i="22"/>
  <c r="D61" i="26" s="1"/>
  <c r="F61" i="26" s="1"/>
  <c r="N42" i="22"/>
  <c r="D60" i="26" s="1"/>
  <c r="F60" i="26" s="1"/>
  <c r="M42" i="22"/>
  <c r="D59" i="26" s="1"/>
  <c r="F59" i="26" s="1"/>
  <c r="L42" i="22"/>
  <c r="D58" i="26" s="1"/>
  <c r="F58" i="26" s="1"/>
  <c r="K42" i="22"/>
  <c r="D57" i="26" s="1"/>
  <c r="F57" i="26" s="1"/>
  <c r="J42" i="22"/>
  <c r="D56" i="26" s="1"/>
  <c r="F56" i="26" s="1"/>
  <c r="I42" i="22"/>
  <c r="D55" i="26" s="1"/>
  <c r="F55" i="26" s="1"/>
  <c r="H42" i="22"/>
  <c r="D54" i="26" s="1"/>
  <c r="F54" i="26" s="1"/>
  <c r="G42" i="22"/>
  <c r="D53" i="26" s="1"/>
  <c r="F53" i="26" s="1"/>
  <c r="F42" i="22"/>
  <c r="D52" i="26" s="1"/>
  <c r="F52" i="26" s="1"/>
  <c r="E42" i="22"/>
  <c r="D51" i="26" s="1"/>
  <c r="F51" i="26" s="1"/>
  <c r="W24" i="22"/>
  <c r="V24" i="22"/>
  <c r="U24" i="22"/>
  <c r="T24" i="22"/>
  <c r="S24" i="22"/>
  <c r="R24" i="22"/>
  <c r="Q24" i="22"/>
  <c r="P24" i="22"/>
  <c r="O24" i="22"/>
  <c r="N24" i="22"/>
  <c r="M24" i="22"/>
  <c r="L24" i="22"/>
  <c r="K24" i="22"/>
  <c r="J24" i="22"/>
  <c r="I24" i="22"/>
  <c r="H24" i="22"/>
  <c r="G24" i="22"/>
  <c r="F24" i="22"/>
  <c r="E24" i="22"/>
  <c r="W8" i="22"/>
  <c r="V8" i="22"/>
  <c r="U8" i="22"/>
  <c r="T8" i="22"/>
  <c r="S8" i="22"/>
  <c r="R8" i="22"/>
  <c r="Q8" i="22"/>
  <c r="P8" i="22"/>
  <c r="O8" i="22"/>
  <c r="N8" i="22"/>
  <c r="M8" i="22"/>
  <c r="L8" i="22"/>
  <c r="K8" i="22"/>
  <c r="J8" i="22"/>
  <c r="I8" i="22"/>
  <c r="H8" i="22"/>
  <c r="G8" i="22"/>
  <c r="F8" i="22"/>
  <c r="E8" i="22"/>
  <c r="D234" i="22"/>
  <c r="D218" i="22"/>
  <c r="D202" i="22"/>
  <c r="D186" i="22"/>
  <c r="D170" i="22"/>
  <c r="D154" i="22"/>
  <c r="D138" i="22"/>
  <c r="D122" i="22"/>
  <c r="D106" i="22"/>
  <c r="D90" i="22"/>
  <c r="D74" i="22"/>
  <c r="D92" i="26" s="1"/>
  <c r="D58" i="22"/>
  <c r="D71" i="26" s="1"/>
  <c r="F71" i="26" s="1"/>
  <c r="D42" i="22"/>
  <c r="D50" i="26" s="1"/>
  <c r="F50" i="26" s="1"/>
  <c r="D24" i="22"/>
  <c r="D8" i="22"/>
  <c r="C24" i="34"/>
  <c r="E24" i="34" s="1"/>
  <c r="C8" i="13"/>
  <c r="C17" i="13"/>
  <c r="C18" i="13"/>
  <c r="C19" i="13"/>
  <c r="C20" i="13"/>
  <c r="C21" i="13"/>
  <c r="C22" i="13"/>
  <c r="C23" i="13"/>
  <c r="C24" i="13"/>
  <c r="C25" i="13"/>
  <c r="C26" i="13"/>
  <c r="C9" i="13"/>
  <c r="C27" i="13"/>
  <c r="C10" i="13"/>
  <c r="C11" i="13"/>
  <c r="C12" i="13"/>
  <c r="C13" i="13"/>
  <c r="C14" i="13"/>
  <c r="C15" i="13"/>
  <c r="C16" i="13"/>
  <c r="D41" i="5"/>
  <c r="C13" i="34"/>
  <c r="E13" i="34" s="1"/>
  <c r="C18" i="34"/>
  <c r="E18" i="34" s="1"/>
  <c r="D37" i="5"/>
  <c r="D36" i="5"/>
  <c r="E9" i="33"/>
  <c r="E20" i="33" s="1"/>
  <c r="F9" i="33"/>
  <c r="F20" i="33" s="1"/>
  <c r="G9" i="33"/>
  <c r="G20" i="33" s="1"/>
  <c r="H9" i="33"/>
  <c r="H20" i="33" s="1"/>
  <c r="I9" i="33"/>
  <c r="I20" i="33" s="1"/>
  <c r="J9" i="33"/>
  <c r="J20" i="33" s="1"/>
  <c r="K9" i="33"/>
  <c r="K20" i="33" s="1"/>
  <c r="L9" i="33"/>
  <c r="L20" i="33" s="1"/>
  <c r="M9" i="33"/>
  <c r="M20" i="33" s="1"/>
  <c r="N9" i="33"/>
  <c r="N20" i="33" s="1"/>
  <c r="O9" i="33"/>
  <c r="O20" i="33" s="1"/>
  <c r="P9" i="33"/>
  <c r="P20" i="33" s="1"/>
  <c r="Q9" i="33"/>
  <c r="Q20" i="33" s="1"/>
  <c r="R9" i="33"/>
  <c r="R20" i="33" s="1"/>
  <c r="S9" i="33"/>
  <c r="S20" i="33" s="1"/>
  <c r="T9" i="33"/>
  <c r="T20" i="33" s="1"/>
  <c r="U9" i="33"/>
  <c r="U20" i="33" s="1"/>
  <c r="V9" i="33"/>
  <c r="V20" i="33" s="1"/>
  <c r="W9" i="33"/>
  <c r="W20" i="33" s="1"/>
  <c r="E10" i="33"/>
  <c r="E22" i="33" s="1"/>
  <c r="F10" i="33"/>
  <c r="F22" i="33" s="1"/>
  <c r="G10" i="33"/>
  <c r="G22" i="33" s="1"/>
  <c r="H10" i="33"/>
  <c r="H22" i="33" s="1"/>
  <c r="I10" i="33"/>
  <c r="I22" i="33" s="1"/>
  <c r="J10" i="33"/>
  <c r="J22" i="33" s="1"/>
  <c r="K10" i="33"/>
  <c r="K22" i="33" s="1"/>
  <c r="L10" i="33"/>
  <c r="L22" i="33" s="1"/>
  <c r="M10" i="33"/>
  <c r="M22" i="33" s="1"/>
  <c r="N10" i="33"/>
  <c r="N22" i="33" s="1"/>
  <c r="O10" i="33"/>
  <c r="O22" i="33" s="1"/>
  <c r="P10" i="33"/>
  <c r="P22" i="33" s="1"/>
  <c r="Q10" i="33"/>
  <c r="Q22" i="33" s="1"/>
  <c r="R10" i="33"/>
  <c r="R22" i="33" s="1"/>
  <c r="S10" i="33"/>
  <c r="S22" i="33" s="1"/>
  <c r="T10" i="33"/>
  <c r="T22" i="33" s="1"/>
  <c r="U10" i="33"/>
  <c r="U22" i="33" s="1"/>
  <c r="V10" i="33"/>
  <c r="V22" i="33" s="1"/>
  <c r="W10" i="33"/>
  <c r="W22" i="33" s="1"/>
  <c r="D10" i="33"/>
  <c r="D9" i="33"/>
  <c r="B234" i="22"/>
  <c r="B218" i="22"/>
  <c r="B202" i="22"/>
  <c r="B186" i="22"/>
  <c r="B170" i="22"/>
  <c r="B154" i="22"/>
  <c r="B138" i="22"/>
  <c r="B122" i="22"/>
  <c r="B106" i="22"/>
  <c r="B90" i="22"/>
  <c r="B74" i="22"/>
  <c r="B58" i="22"/>
  <c r="B42" i="22"/>
  <c r="B24" i="22"/>
  <c r="E8" i="33"/>
  <c r="F8" i="33"/>
  <c r="G8" i="33"/>
  <c r="H8" i="33"/>
  <c r="I8" i="33"/>
  <c r="J8" i="33"/>
  <c r="K8" i="33"/>
  <c r="L8" i="33"/>
  <c r="M8" i="33"/>
  <c r="N8" i="33"/>
  <c r="O8" i="33"/>
  <c r="P8" i="33"/>
  <c r="Q8" i="33"/>
  <c r="R8" i="33"/>
  <c r="S8" i="33"/>
  <c r="T8" i="33"/>
  <c r="U8" i="33"/>
  <c r="V8" i="33"/>
  <c r="W8" i="33"/>
  <c r="B10" i="33"/>
  <c r="B9" i="33"/>
  <c r="D8" i="33"/>
  <c r="E159" i="31"/>
  <c r="D159" i="31"/>
  <c r="E151" i="31"/>
  <c r="D151" i="31"/>
  <c r="E143" i="31"/>
  <c r="D143" i="31"/>
  <c r="E135" i="31"/>
  <c r="D135" i="31"/>
  <c r="E127" i="31"/>
  <c r="D127" i="31"/>
  <c r="E119" i="31"/>
  <c r="D119" i="31"/>
  <c r="E111" i="31"/>
  <c r="D111" i="31"/>
  <c r="E103" i="31"/>
  <c r="D103" i="31"/>
  <c r="E95" i="31"/>
  <c r="D95" i="31"/>
  <c r="E87" i="31"/>
  <c r="D87" i="31"/>
  <c r="E79" i="31"/>
  <c r="D79" i="31"/>
  <c r="E71" i="31"/>
  <c r="D71" i="31"/>
  <c r="E63" i="31"/>
  <c r="D63" i="31"/>
  <c r="E55" i="31"/>
  <c r="D55" i="31"/>
  <c r="E47" i="31"/>
  <c r="D47" i="31"/>
  <c r="E39" i="31"/>
  <c r="D39" i="31"/>
  <c r="E31" i="31"/>
  <c r="D31" i="31"/>
  <c r="E23" i="31"/>
  <c r="D23" i="31"/>
  <c r="E15" i="31"/>
  <c r="D15" i="31"/>
  <c r="E7" i="31"/>
  <c r="D7" i="31"/>
  <c r="A69" i="11"/>
  <c r="A70" i="11"/>
  <c r="A71" i="11"/>
  <c r="A72" i="11"/>
  <c r="A73" i="11"/>
  <c r="A74" i="11"/>
  <c r="A75" i="11"/>
  <c r="A76" i="11"/>
  <c r="A77" i="11"/>
  <c r="A78" i="11"/>
  <c r="A79" i="11"/>
  <c r="A80" i="11"/>
  <c r="A81" i="11"/>
  <c r="A82" i="11"/>
  <c r="A83" i="11"/>
  <c r="A84" i="11"/>
  <c r="A85" i="11"/>
  <c r="A86" i="11"/>
  <c r="A87" i="11"/>
  <c r="A68" i="11"/>
  <c r="C15" i="14"/>
  <c r="C4" i="43" s="1"/>
  <c r="N13" i="9"/>
  <c r="O13" i="9"/>
  <c r="P13" i="9"/>
  <c r="Q13" i="9"/>
  <c r="R13" i="9"/>
  <c r="S13" i="9"/>
  <c r="T13" i="9"/>
  <c r="U13" i="9"/>
  <c r="V13" i="9"/>
  <c r="W13" i="9"/>
  <c r="E7" i="2"/>
  <c r="C83" i="41" s="1"/>
  <c r="F7" i="2"/>
  <c r="C160" i="41" s="1"/>
  <c r="G7" i="2"/>
  <c r="C237" i="41" s="1"/>
  <c r="H7" i="2"/>
  <c r="C314" i="41" s="1"/>
  <c r="I7" i="2"/>
  <c r="C391" i="41" s="1"/>
  <c r="J7" i="2"/>
  <c r="C468" i="41" s="1"/>
  <c r="K7" i="2"/>
  <c r="C545" i="41" s="1"/>
  <c r="L7" i="2"/>
  <c r="C622" i="41" s="1"/>
  <c r="M7" i="2"/>
  <c r="C699" i="41" s="1"/>
  <c r="N7" i="2"/>
  <c r="C776" i="41" s="1"/>
  <c r="O7" i="2"/>
  <c r="C853" i="41" s="1"/>
  <c r="P7" i="2"/>
  <c r="C930" i="41" s="1"/>
  <c r="Q7" i="2"/>
  <c r="C1007" i="41" s="1"/>
  <c r="R7" i="2"/>
  <c r="C1084" i="41" s="1"/>
  <c r="S7" i="2"/>
  <c r="C1161" i="41" s="1"/>
  <c r="T7" i="2"/>
  <c r="C1238" i="41" s="1"/>
  <c r="U7" i="2"/>
  <c r="C1315" i="41" s="1"/>
  <c r="V7" i="2"/>
  <c r="C1392" i="41" s="1"/>
  <c r="W7" i="2"/>
  <c r="C1469" i="41" s="1"/>
  <c r="D7" i="2"/>
  <c r="C6" i="41" s="1"/>
  <c r="G8" i="2"/>
  <c r="C238" i="41" s="1"/>
  <c r="H8" i="2"/>
  <c r="C315" i="41" s="1"/>
  <c r="I8" i="2"/>
  <c r="C392" i="41" s="1"/>
  <c r="J8" i="2"/>
  <c r="C469" i="41" s="1"/>
  <c r="K8" i="2"/>
  <c r="C546" i="41" s="1"/>
  <c r="L8" i="2"/>
  <c r="C623" i="41" s="1"/>
  <c r="M8" i="2"/>
  <c r="C700" i="41" s="1"/>
  <c r="N8" i="2"/>
  <c r="C777" i="41" s="1"/>
  <c r="O8" i="2"/>
  <c r="C854" i="41" s="1"/>
  <c r="P8" i="2"/>
  <c r="C931" i="41" s="1"/>
  <c r="Q8" i="2"/>
  <c r="C1008" i="41" s="1"/>
  <c r="R8" i="2"/>
  <c r="C1085" i="41" s="1"/>
  <c r="S8" i="2"/>
  <c r="C1162" i="41" s="1"/>
  <c r="T8" i="2"/>
  <c r="C1239" i="41" s="1"/>
  <c r="U8" i="2"/>
  <c r="C1316" i="41" s="1"/>
  <c r="V8" i="2"/>
  <c r="C1393" i="41" s="1"/>
  <c r="W8" i="2"/>
  <c r="C1470" i="41" s="1"/>
  <c r="D12" i="33" l="1"/>
  <c r="D13" i="33"/>
  <c r="D14" i="33"/>
  <c r="E14" i="33"/>
  <c r="E19" i="33"/>
  <c r="Q16" i="33"/>
  <c r="Q21" i="33"/>
  <c r="I16" i="33"/>
  <c r="I21" i="33"/>
  <c r="T12" i="33"/>
  <c r="T19" i="33"/>
  <c r="L12" i="33"/>
  <c r="L19" i="33"/>
  <c r="P18" i="33"/>
  <c r="P21" i="33"/>
  <c r="H18" i="33"/>
  <c r="H21" i="33"/>
  <c r="S12" i="33"/>
  <c r="S19" i="33"/>
  <c r="K12" i="33"/>
  <c r="K19" i="33"/>
  <c r="U14" i="33"/>
  <c r="U19" i="33"/>
  <c r="W16" i="33"/>
  <c r="W21" i="33"/>
  <c r="O16" i="33"/>
  <c r="O21" i="33"/>
  <c r="G16" i="33"/>
  <c r="G21" i="33"/>
  <c r="R12" i="33"/>
  <c r="R19" i="33"/>
  <c r="J12" i="33"/>
  <c r="J19" i="33"/>
  <c r="V17" i="33"/>
  <c r="V21" i="33"/>
  <c r="N17" i="33"/>
  <c r="N21" i="33"/>
  <c r="F17" i="33"/>
  <c r="F21" i="33"/>
  <c r="Q12" i="33"/>
  <c r="Q19" i="33"/>
  <c r="I14" i="33"/>
  <c r="I19" i="33"/>
  <c r="J18" i="33"/>
  <c r="J21" i="33"/>
  <c r="U17" i="33"/>
  <c r="U21" i="33"/>
  <c r="M17" i="33"/>
  <c r="M21" i="33"/>
  <c r="E17" i="33"/>
  <c r="E21" i="33"/>
  <c r="P12" i="33"/>
  <c r="P19" i="33"/>
  <c r="H12" i="33"/>
  <c r="H19" i="33"/>
  <c r="R18" i="33"/>
  <c r="R21" i="33"/>
  <c r="T17" i="33"/>
  <c r="T21" i="33"/>
  <c r="L17" i="33"/>
  <c r="L21" i="33"/>
  <c r="W13" i="33"/>
  <c r="W19" i="33"/>
  <c r="O13" i="33"/>
  <c r="O19" i="33"/>
  <c r="G13" i="33"/>
  <c r="G19" i="33"/>
  <c r="M14" i="33"/>
  <c r="M19" i="33"/>
  <c r="S17" i="33"/>
  <c r="S21" i="33"/>
  <c r="K17" i="33"/>
  <c r="K21" i="33"/>
  <c r="V14" i="33"/>
  <c r="V19" i="33"/>
  <c r="N14" i="33"/>
  <c r="N19" i="33"/>
  <c r="F14" i="33"/>
  <c r="F19" i="33"/>
  <c r="R25" i="36"/>
  <c r="R7" i="36"/>
  <c r="J25" i="36"/>
  <c r="J7" i="36"/>
  <c r="S25" i="36"/>
  <c r="S7" i="36"/>
  <c r="Q25" i="36"/>
  <c r="Q7" i="36"/>
  <c r="I25" i="36"/>
  <c r="I7" i="36"/>
  <c r="X25" i="36"/>
  <c r="X7" i="36"/>
  <c r="P25" i="36"/>
  <c r="P7" i="36"/>
  <c r="H25" i="36"/>
  <c r="H7" i="36"/>
  <c r="K25" i="36"/>
  <c r="K7" i="36"/>
  <c r="W25" i="36"/>
  <c r="W7" i="36"/>
  <c r="E25" i="36"/>
  <c r="E7" i="36"/>
  <c r="O25" i="36"/>
  <c r="O7" i="36"/>
  <c r="G25" i="36"/>
  <c r="G7" i="36"/>
  <c r="V25" i="36"/>
  <c r="V7" i="36"/>
  <c r="N25" i="36"/>
  <c r="N7" i="36"/>
  <c r="F25" i="36"/>
  <c r="F7" i="36"/>
  <c r="U25" i="36"/>
  <c r="U7" i="36"/>
  <c r="M25" i="36"/>
  <c r="M7" i="36"/>
  <c r="T25" i="36"/>
  <c r="T7" i="36"/>
  <c r="L25" i="36"/>
  <c r="L7" i="36"/>
  <c r="C301" i="38"/>
  <c r="C284" i="38"/>
  <c r="C267" i="38"/>
  <c r="C250" i="38"/>
  <c r="C233" i="38"/>
  <c r="C182" i="38"/>
  <c r="C216" i="38"/>
  <c r="C335" i="38"/>
  <c r="C199" i="38"/>
  <c r="C318" i="38"/>
  <c r="V7" i="22"/>
  <c r="N7" i="33"/>
  <c r="F7" i="22"/>
  <c r="U7" i="22"/>
  <c r="M7" i="22"/>
  <c r="E7" i="22"/>
  <c r="O7" i="22"/>
  <c r="L7" i="22"/>
  <c r="W7" i="22"/>
  <c r="T7" i="22"/>
  <c r="S7" i="22"/>
  <c r="K7" i="33"/>
  <c r="G7" i="22"/>
  <c r="R7" i="22"/>
  <c r="J7" i="22"/>
  <c r="Q7" i="22"/>
  <c r="I7" i="22"/>
  <c r="D7" i="22"/>
  <c r="P7" i="22"/>
  <c r="H7" i="22"/>
  <c r="D28" i="13"/>
  <c r="D22" i="34"/>
  <c r="D16" i="34"/>
  <c r="D12" i="34"/>
  <c r="D21" i="34"/>
  <c r="I13" i="33"/>
  <c r="I12" i="33"/>
  <c r="N16" i="33"/>
  <c r="P14" i="33"/>
  <c r="F16" i="33"/>
  <c r="L14" i="33"/>
  <c r="U16" i="33"/>
  <c r="P13" i="33"/>
  <c r="K14" i="33"/>
  <c r="L13" i="33"/>
  <c r="W18" i="33"/>
  <c r="M16" i="33"/>
  <c r="Q18" i="33"/>
  <c r="N13" i="33"/>
  <c r="H14" i="33"/>
  <c r="H13" i="33"/>
  <c r="O18" i="33"/>
  <c r="E16" i="33"/>
  <c r="T14" i="33"/>
  <c r="V13" i="33"/>
  <c r="F13" i="33"/>
  <c r="I18" i="33"/>
  <c r="S14" i="33"/>
  <c r="T13" i="33"/>
  <c r="G18" i="33"/>
  <c r="Q14" i="33"/>
  <c r="Q13" i="33"/>
  <c r="V16" i="33"/>
  <c r="R17" i="33"/>
  <c r="J17" i="33"/>
  <c r="R14" i="33"/>
  <c r="J14" i="33"/>
  <c r="U13" i="33"/>
  <c r="M13" i="33"/>
  <c r="E13" i="33"/>
  <c r="V18" i="33"/>
  <c r="N18" i="33"/>
  <c r="F18" i="33"/>
  <c r="Q17" i="33"/>
  <c r="I17" i="33"/>
  <c r="T16" i="33"/>
  <c r="L16" i="33"/>
  <c r="W12" i="33"/>
  <c r="O12" i="33"/>
  <c r="G12" i="33"/>
  <c r="U18" i="33"/>
  <c r="M18" i="33"/>
  <c r="E18" i="33"/>
  <c r="P17" i="33"/>
  <c r="H17" i="33"/>
  <c r="S16" i="33"/>
  <c r="K16" i="33"/>
  <c r="S13" i="33"/>
  <c r="K13" i="33"/>
  <c r="V12" i="33"/>
  <c r="N12" i="33"/>
  <c r="F12" i="33"/>
  <c r="T18" i="33"/>
  <c r="L18" i="33"/>
  <c r="W17" i="33"/>
  <c r="O17" i="33"/>
  <c r="G17" i="33"/>
  <c r="R16" i="33"/>
  <c r="J16" i="33"/>
  <c r="W14" i="33"/>
  <c r="O14" i="33"/>
  <c r="G14" i="33"/>
  <c r="R13" i="33"/>
  <c r="J13" i="33"/>
  <c r="U12" i="33"/>
  <c r="M12" i="33"/>
  <c r="E12" i="33"/>
  <c r="S18" i="33"/>
  <c r="K18" i="33"/>
  <c r="P16" i="33"/>
  <c r="H16" i="33"/>
  <c r="D10" i="34"/>
  <c r="D23" i="34"/>
  <c r="N7" i="22"/>
  <c r="W7" i="33"/>
  <c r="O7" i="33"/>
  <c r="G7" i="33"/>
  <c r="K7" i="22"/>
  <c r="V7" i="33"/>
  <c r="F7" i="33"/>
  <c r="U7" i="33"/>
  <c r="M7" i="33"/>
  <c r="E7" i="33"/>
  <c r="T7" i="33"/>
  <c r="L7" i="33"/>
  <c r="S7" i="33"/>
  <c r="R7" i="33"/>
  <c r="J7" i="33"/>
  <c r="Q7" i="33"/>
  <c r="I7" i="33"/>
  <c r="D7" i="33"/>
  <c r="P7" i="33"/>
  <c r="H7" i="33"/>
  <c r="D9" i="34"/>
  <c r="D17" i="34"/>
  <c r="D11" i="34"/>
  <c r="C8" i="33"/>
  <c r="E8" i="2"/>
  <c r="C84" i="41" s="1"/>
  <c r="F8" i="2"/>
  <c r="C161" i="41" s="1"/>
  <c r="D8" i="2"/>
  <c r="C7" i="41" s="1"/>
  <c r="F6" i="18"/>
  <c r="D6" i="13" s="1"/>
  <c r="E6" i="18"/>
  <c r="E10" i="2"/>
  <c r="C86" i="41" s="1"/>
  <c r="F10" i="2"/>
  <c r="C163" i="41" s="1"/>
  <c r="G10" i="2"/>
  <c r="C240" i="41" s="1"/>
  <c r="H10" i="2"/>
  <c r="C317" i="41" s="1"/>
  <c r="I10" i="2"/>
  <c r="C394" i="41" s="1"/>
  <c r="J10" i="2"/>
  <c r="C471" i="41" s="1"/>
  <c r="K10" i="2"/>
  <c r="C548" i="41" s="1"/>
  <c r="L10" i="2"/>
  <c r="C625" i="41" s="1"/>
  <c r="M10" i="2"/>
  <c r="C702" i="41" s="1"/>
  <c r="N10" i="2"/>
  <c r="C779" i="41" s="1"/>
  <c r="O10" i="2"/>
  <c r="C856" i="41" s="1"/>
  <c r="P10" i="2"/>
  <c r="C933" i="41" s="1"/>
  <c r="Q10" i="2"/>
  <c r="C1010" i="41" s="1"/>
  <c r="R10" i="2"/>
  <c r="C1087" i="41" s="1"/>
  <c r="S10" i="2"/>
  <c r="C1164" i="41" s="1"/>
  <c r="T10" i="2"/>
  <c r="C1241" i="41" s="1"/>
  <c r="U10" i="2"/>
  <c r="C1318" i="41" s="1"/>
  <c r="V10" i="2"/>
  <c r="C1395" i="41" s="1"/>
  <c r="W10" i="2"/>
  <c r="C1472" i="41" s="1"/>
  <c r="D10" i="2"/>
  <c r="C9" i="41" s="1"/>
  <c r="D9" i="12"/>
  <c r="E9" i="2" s="1"/>
  <c r="C85" i="41" s="1"/>
  <c r="D10" i="12"/>
  <c r="D11" i="12"/>
  <c r="Y11" i="12" s="1"/>
  <c r="D12" i="12"/>
  <c r="Y12" i="12" s="1"/>
  <c r="D13" i="12"/>
  <c r="Y13" i="12" s="1"/>
  <c r="D14" i="12"/>
  <c r="Y14" i="12" s="1"/>
  <c r="D15" i="12"/>
  <c r="Y15" i="12" s="1"/>
  <c r="D16" i="12"/>
  <c r="Y16" i="12" s="1"/>
  <c r="D17" i="12"/>
  <c r="Y17" i="12" s="1"/>
  <c r="D18" i="12"/>
  <c r="Y18" i="12" s="1"/>
  <c r="D19" i="12"/>
  <c r="Y19" i="12" s="1"/>
  <c r="D20" i="12"/>
  <c r="Y20" i="12" s="1"/>
  <c r="D21" i="12"/>
  <c r="Y21" i="12" s="1"/>
  <c r="D22" i="12"/>
  <c r="Y22" i="12" s="1"/>
  <c r="D23" i="12"/>
  <c r="Y23" i="12" s="1"/>
  <c r="D24" i="12"/>
  <c r="Y24" i="12" s="1"/>
  <c r="D25" i="12"/>
  <c r="Y25" i="12" s="1"/>
  <c r="D26" i="12"/>
  <c r="Y26" i="12" s="1"/>
  <c r="D27" i="12"/>
  <c r="Y27" i="12" s="1"/>
  <c r="D8" i="12"/>
  <c r="C13" i="14"/>
  <c r="C14" i="14"/>
  <c r="D24" i="5"/>
  <c r="B21" i="14"/>
  <c r="B23" i="14"/>
  <c r="B25" i="14"/>
  <c r="B28" i="14"/>
  <c r="B18" i="14"/>
  <c r="D32" i="4"/>
  <c r="D33" i="4" s="1"/>
  <c r="D28" i="4"/>
  <c r="D29" i="4" s="1"/>
  <c r="F93" i="26"/>
  <c r="F94" i="26"/>
  <c r="F95" i="26"/>
  <c r="F96" i="26"/>
  <c r="F97" i="26"/>
  <c r="F98" i="26"/>
  <c r="F99" i="26"/>
  <c r="F100" i="26"/>
  <c r="F101" i="26"/>
  <c r="F102" i="26"/>
  <c r="F103" i="26"/>
  <c r="F104" i="26"/>
  <c r="F105" i="26"/>
  <c r="F106" i="26"/>
  <c r="F107" i="26"/>
  <c r="F108" i="26"/>
  <c r="F109" i="26"/>
  <c r="F110" i="26"/>
  <c r="F111" i="26"/>
  <c r="F92" i="26"/>
  <c r="D35" i="5"/>
  <c r="A140" i="11"/>
  <c r="A141" i="11"/>
  <c r="A142" i="11"/>
  <c r="A143" i="11"/>
  <c r="A144" i="11"/>
  <c r="D38" i="5"/>
  <c r="D40" i="5"/>
  <c r="D39" i="5"/>
  <c r="D34" i="5"/>
  <c r="D33" i="5"/>
  <c r="D32" i="5"/>
  <c r="D31" i="5"/>
  <c r="D30" i="5"/>
  <c r="D29" i="5"/>
  <c r="D28" i="5"/>
  <c r="D27" i="5"/>
  <c r="D26" i="5"/>
  <c r="D25" i="5"/>
  <c r="B219" i="22"/>
  <c r="B203" i="22"/>
  <c r="B187" i="22"/>
  <c r="B171" i="22"/>
  <c r="B155" i="22"/>
  <c r="B139" i="22"/>
  <c r="B123" i="22"/>
  <c r="B107" i="22"/>
  <c r="B91" i="22"/>
  <c r="B75" i="22"/>
  <c r="B59" i="22"/>
  <c r="B43" i="22"/>
  <c r="B25" i="22"/>
  <c r="C245" i="22"/>
  <c r="C235" i="22"/>
  <c r="D44" i="4" s="1"/>
  <c r="C229" i="22"/>
  <c r="C219" i="22"/>
  <c r="D43" i="4" s="1"/>
  <c r="C213" i="22"/>
  <c r="C203" i="22"/>
  <c r="D42" i="4" s="1"/>
  <c r="C197" i="22"/>
  <c r="C187" i="22"/>
  <c r="D41" i="4" s="1"/>
  <c r="C181" i="22"/>
  <c r="C171" i="22"/>
  <c r="D40" i="4" s="1"/>
  <c r="C165" i="22"/>
  <c r="C155" i="22"/>
  <c r="D39" i="4" s="1"/>
  <c r="C149" i="22"/>
  <c r="C139" i="22"/>
  <c r="D38" i="4" s="1"/>
  <c r="C133" i="22"/>
  <c r="C123" i="22"/>
  <c r="D37" i="4" s="1"/>
  <c r="C117" i="22"/>
  <c r="C107" i="22"/>
  <c r="D36" i="4" s="1"/>
  <c r="C53" i="22"/>
  <c r="C43" i="22"/>
  <c r="D10" i="4" s="1"/>
  <c r="C23" i="14" s="1"/>
  <c r="C101" i="22"/>
  <c r="C85" i="22"/>
  <c r="C69" i="22"/>
  <c r="C37" i="22"/>
  <c r="C19" i="22"/>
  <c r="E19" i="23"/>
  <c r="E18" i="23"/>
  <c r="E17" i="23"/>
  <c r="E16" i="23"/>
  <c r="E14" i="23"/>
  <c r="E13" i="23"/>
  <c r="E12" i="23"/>
  <c r="E11" i="23"/>
  <c r="E13" i="9"/>
  <c r="F13" i="9"/>
  <c r="G13" i="9"/>
  <c r="H13" i="9"/>
  <c r="I13" i="9"/>
  <c r="J13" i="9"/>
  <c r="K13" i="9"/>
  <c r="L13" i="9"/>
  <c r="M13" i="9"/>
  <c r="A135" i="11"/>
  <c r="A136" i="11"/>
  <c r="A137" i="11"/>
  <c r="A138" i="11"/>
  <c r="A139"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00" i="11"/>
  <c r="A95" i="11"/>
  <c r="A96" i="11"/>
  <c r="A97" i="11"/>
  <c r="A98" i="11"/>
  <c r="A94" i="11"/>
  <c r="E50" i="17"/>
  <c r="E49" i="17"/>
  <c r="E48" i="17"/>
  <c r="E47" i="17"/>
  <c r="E46" i="17"/>
  <c r="E45" i="17"/>
  <c r="E44" i="17"/>
  <c r="E43" i="17"/>
  <c r="E42" i="17"/>
  <c r="E41" i="17"/>
  <c r="E39" i="17"/>
  <c r="E38" i="17"/>
  <c r="E37" i="17"/>
  <c r="E36" i="17"/>
  <c r="E35" i="17"/>
  <c r="E34" i="17"/>
  <c r="E33" i="17"/>
  <c r="E32" i="17"/>
  <c r="E31" i="17"/>
  <c r="E30" i="17"/>
  <c r="E28" i="17"/>
  <c r="E27" i="17"/>
  <c r="E26" i="17"/>
  <c r="E25" i="17"/>
  <c r="E24" i="17"/>
  <c r="E23" i="17"/>
  <c r="E22" i="17"/>
  <c r="E21" i="17"/>
  <c r="E20" i="17"/>
  <c r="E19" i="17"/>
  <c r="E9" i="17"/>
  <c r="E10" i="17"/>
  <c r="E11" i="17"/>
  <c r="E12" i="17"/>
  <c r="E13" i="17"/>
  <c r="E14" i="17"/>
  <c r="E15" i="17"/>
  <c r="E16" i="17"/>
  <c r="E17" i="17"/>
  <c r="E8" i="17"/>
  <c r="Y7" i="17"/>
  <c r="W7" i="9" s="1"/>
  <c r="X7" i="17"/>
  <c r="V7" i="9" s="1"/>
  <c r="W7" i="17"/>
  <c r="U7" i="9" s="1"/>
  <c r="V7" i="17"/>
  <c r="T7" i="9" s="1"/>
  <c r="U7" i="17"/>
  <c r="S7" i="9" s="1"/>
  <c r="T7" i="17"/>
  <c r="R7" i="9" s="1"/>
  <c r="S7" i="17"/>
  <c r="Q7" i="9" s="1"/>
  <c r="R7" i="17"/>
  <c r="P7" i="9" s="1"/>
  <c r="Q7" i="17"/>
  <c r="O7" i="9" s="1"/>
  <c r="P7" i="17"/>
  <c r="N7" i="9" s="1"/>
  <c r="O7" i="17"/>
  <c r="M7" i="9" s="1"/>
  <c r="N7" i="17"/>
  <c r="L7" i="9" s="1"/>
  <c r="M7" i="17"/>
  <c r="K7" i="9" s="1"/>
  <c r="L7" i="17"/>
  <c r="J7" i="9" s="1"/>
  <c r="K7" i="17"/>
  <c r="I7" i="9" s="1"/>
  <c r="J7" i="17"/>
  <c r="H7" i="9" s="1"/>
  <c r="I7" i="17"/>
  <c r="G7" i="9" s="1"/>
  <c r="H7" i="17"/>
  <c r="F7" i="9" s="1"/>
  <c r="G7" i="17"/>
  <c r="E7" i="9" s="1"/>
  <c r="F7" i="17"/>
  <c r="D7" i="9" s="1"/>
  <c r="D18" i="17"/>
  <c r="E9" i="23"/>
  <c r="E8" i="23"/>
  <c r="C91" i="22"/>
  <c r="D35" i="4" s="1"/>
  <c r="C75" i="22"/>
  <c r="D12" i="4" s="1"/>
  <c r="C28" i="14" s="1"/>
  <c r="C29" i="14" s="1"/>
  <c r="C59" i="22"/>
  <c r="D11" i="4" s="1"/>
  <c r="C25" i="14" s="1"/>
  <c r="C26" i="14" s="1"/>
  <c r="C25" i="22"/>
  <c r="D9" i="4" s="1"/>
  <c r="C21" i="14" s="1"/>
  <c r="C9" i="22"/>
  <c r="B59" i="2"/>
  <c r="B58" i="41" s="1"/>
  <c r="B135" i="41" s="1"/>
  <c r="B212" i="41" s="1"/>
  <c r="B289" i="41" s="1"/>
  <c r="B366" i="41" s="1"/>
  <c r="B443" i="41" s="1"/>
  <c r="B520" i="41" s="1"/>
  <c r="B597" i="41" s="1"/>
  <c r="B674" i="41" s="1"/>
  <c r="B751" i="41" s="1"/>
  <c r="B828" i="41" s="1"/>
  <c r="B905" i="41" s="1"/>
  <c r="B982" i="41" s="1"/>
  <c r="B1059" i="41" s="1"/>
  <c r="B1136" i="41" s="1"/>
  <c r="B1213" i="41" s="1"/>
  <c r="B1290" i="41" s="1"/>
  <c r="B1367" i="41" s="1"/>
  <c r="B1444" i="41" s="1"/>
  <c r="B1521" i="41" s="1"/>
  <c r="B58" i="2"/>
  <c r="B57" i="41" s="1"/>
  <c r="B134" i="41" s="1"/>
  <c r="B211" i="41" s="1"/>
  <c r="B288" i="41" s="1"/>
  <c r="B365" i="41" s="1"/>
  <c r="B442" i="41" s="1"/>
  <c r="B519" i="41" s="1"/>
  <c r="B596" i="41" s="1"/>
  <c r="B673" i="41" s="1"/>
  <c r="B750" i="41" s="1"/>
  <c r="B827" i="41" s="1"/>
  <c r="B904" i="41" s="1"/>
  <c r="B981" i="41" s="1"/>
  <c r="B1058" i="41" s="1"/>
  <c r="B1135" i="41" s="1"/>
  <c r="B1212" i="41" s="1"/>
  <c r="B1289" i="41" s="1"/>
  <c r="B1366" i="41" s="1"/>
  <c r="B1443" i="41" s="1"/>
  <c r="B1520" i="41" s="1"/>
  <c r="B57" i="2"/>
  <c r="B56" i="41" s="1"/>
  <c r="B133" i="41" s="1"/>
  <c r="B210" i="41" s="1"/>
  <c r="B287" i="41" s="1"/>
  <c r="B364" i="41" s="1"/>
  <c r="B441" i="41" s="1"/>
  <c r="B518" i="41" s="1"/>
  <c r="B595" i="41" s="1"/>
  <c r="B672" i="41" s="1"/>
  <c r="B749" i="41" s="1"/>
  <c r="B826" i="41" s="1"/>
  <c r="B903" i="41" s="1"/>
  <c r="B980" i="41" s="1"/>
  <c r="B1057" i="41" s="1"/>
  <c r="B1134" i="41" s="1"/>
  <c r="B1211" i="41" s="1"/>
  <c r="B1288" i="41" s="1"/>
  <c r="B1365" i="41" s="1"/>
  <c r="B1442" i="41" s="1"/>
  <c r="B1519" i="41" s="1"/>
  <c r="B56" i="2"/>
  <c r="B55" i="41" s="1"/>
  <c r="B132" i="41" s="1"/>
  <c r="B209" i="41" s="1"/>
  <c r="B286" i="41" s="1"/>
  <c r="B363" i="41" s="1"/>
  <c r="B440" i="41" s="1"/>
  <c r="B517" i="41" s="1"/>
  <c r="B594" i="41" s="1"/>
  <c r="B671" i="41" s="1"/>
  <c r="B748" i="41" s="1"/>
  <c r="B825" i="41" s="1"/>
  <c r="B902" i="41" s="1"/>
  <c r="B979" i="41" s="1"/>
  <c r="B1056" i="41" s="1"/>
  <c r="B1133" i="41" s="1"/>
  <c r="B1210" i="41" s="1"/>
  <c r="B1287" i="41" s="1"/>
  <c r="B1364" i="41" s="1"/>
  <c r="B1441" i="41" s="1"/>
  <c r="B1518" i="41" s="1"/>
  <c r="B55" i="2"/>
  <c r="B54" i="41" s="1"/>
  <c r="B131" i="41" s="1"/>
  <c r="B208" i="41" s="1"/>
  <c r="B285" i="41" s="1"/>
  <c r="B362" i="41" s="1"/>
  <c r="B439" i="41" s="1"/>
  <c r="B516" i="41" s="1"/>
  <c r="B593" i="41" s="1"/>
  <c r="B670" i="41" s="1"/>
  <c r="B747" i="41" s="1"/>
  <c r="B824" i="41" s="1"/>
  <c r="B901" i="41" s="1"/>
  <c r="B978" i="41" s="1"/>
  <c r="B1055" i="41" s="1"/>
  <c r="B1132" i="41" s="1"/>
  <c r="B1209" i="41" s="1"/>
  <c r="B1286" i="41" s="1"/>
  <c r="B1363" i="41" s="1"/>
  <c r="B1440" i="41" s="1"/>
  <c r="B1517" i="41" s="1"/>
  <c r="C9" i="12"/>
  <c r="C10" i="12"/>
  <c r="C11" i="12"/>
  <c r="C12" i="12"/>
  <c r="C13" i="12"/>
  <c r="C14" i="12"/>
  <c r="C15" i="12"/>
  <c r="C16" i="12"/>
  <c r="C17" i="12"/>
  <c r="C18" i="12"/>
  <c r="C19" i="12"/>
  <c r="C20" i="12"/>
  <c r="C21" i="12"/>
  <c r="C22" i="12"/>
  <c r="C23" i="12"/>
  <c r="C24" i="12"/>
  <c r="C25" i="12"/>
  <c r="C26" i="12"/>
  <c r="C27" i="12"/>
  <c r="C8" i="12"/>
  <c r="C8" i="10"/>
  <c r="C10" i="10"/>
  <c r="C11" i="10"/>
  <c r="C12" i="10"/>
  <c r="C13" i="10"/>
  <c r="C14" i="10"/>
  <c r="C15" i="10"/>
  <c r="C16" i="10"/>
  <c r="C17" i="10"/>
  <c r="C18" i="10"/>
  <c r="C19" i="10"/>
  <c r="C20" i="10"/>
  <c r="C21" i="10"/>
  <c r="C22" i="10"/>
  <c r="C23" i="10"/>
  <c r="C24" i="10"/>
  <c r="C25" i="10"/>
  <c r="C26" i="10"/>
  <c r="C7" i="10"/>
  <c r="E27" i="18"/>
  <c r="F27" i="18"/>
  <c r="H26" i="18"/>
  <c r="I26" i="18" s="1"/>
  <c r="H25" i="18"/>
  <c r="I25" i="18" s="1"/>
  <c r="H24" i="18"/>
  <c r="I24" i="18" s="1"/>
  <c r="H23" i="18"/>
  <c r="I23" i="18" s="1"/>
  <c r="H22" i="18"/>
  <c r="I22" i="18" s="1"/>
  <c r="H21" i="18"/>
  <c r="I21" i="18" s="1"/>
  <c r="H20" i="18"/>
  <c r="I20" i="18" s="1"/>
  <c r="H19" i="18"/>
  <c r="I19" i="18" s="1"/>
  <c r="H18" i="18"/>
  <c r="I18" i="18" s="1"/>
  <c r="H17" i="18"/>
  <c r="I17" i="18" s="1"/>
  <c r="H16" i="18"/>
  <c r="I16" i="18" s="1"/>
  <c r="H15" i="18"/>
  <c r="I15" i="18" s="1"/>
  <c r="H14" i="18"/>
  <c r="I14" i="18" s="1"/>
  <c r="H13" i="18"/>
  <c r="I13" i="18" s="1"/>
  <c r="H12" i="18"/>
  <c r="I12" i="18" s="1"/>
  <c r="H11" i="18"/>
  <c r="I11" i="18" s="1"/>
  <c r="H10" i="18"/>
  <c r="I10" i="18" s="1"/>
  <c r="H9" i="18"/>
  <c r="I9" i="18" s="1"/>
  <c r="H8" i="18"/>
  <c r="I8" i="18" s="1"/>
  <c r="H7" i="18"/>
  <c r="B70" i="2"/>
  <c r="B69" i="41" s="1"/>
  <c r="B146" i="41" s="1"/>
  <c r="B223" i="41" s="1"/>
  <c r="B300" i="41" s="1"/>
  <c r="B377" i="41" s="1"/>
  <c r="B454" i="41" s="1"/>
  <c r="B531" i="41" s="1"/>
  <c r="B608" i="41" s="1"/>
  <c r="B685" i="41" s="1"/>
  <c r="B762" i="41" s="1"/>
  <c r="B839" i="41" s="1"/>
  <c r="B916" i="41" s="1"/>
  <c r="B993" i="41" s="1"/>
  <c r="B1070" i="41" s="1"/>
  <c r="B1147" i="41" s="1"/>
  <c r="B1224" i="41" s="1"/>
  <c r="B1301" i="41" s="1"/>
  <c r="B1378" i="41" s="1"/>
  <c r="B1455" i="41" s="1"/>
  <c r="B1532" i="41" s="1"/>
  <c r="B69" i="2"/>
  <c r="B68" i="41" s="1"/>
  <c r="B145" i="41" s="1"/>
  <c r="B222" i="41" s="1"/>
  <c r="B299" i="41" s="1"/>
  <c r="B376" i="41" s="1"/>
  <c r="B453" i="41" s="1"/>
  <c r="B530" i="41" s="1"/>
  <c r="B607" i="41" s="1"/>
  <c r="B684" i="41" s="1"/>
  <c r="B761" i="41" s="1"/>
  <c r="B838" i="41" s="1"/>
  <c r="B915" i="41" s="1"/>
  <c r="B992" i="41" s="1"/>
  <c r="B1069" i="41" s="1"/>
  <c r="B1146" i="41" s="1"/>
  <c r="B1223" i="41" s="1"/>
  <c r="B1300" i="41" s="1"/>
  <c r="B1377" i="41" s="1"/>
  <c r="B1454" i="41" s="1"/>
  <c r="B1531" i="41" s="1"/>
  <c r="B68" i="2"/>
  <c r="B67" i="41" s="1"/>
  <c r="B144" i="41" s="1"/>
  <c r="B221" i="41" s="1"/>
  <c r="B298" i="41" s="1"/>
  <c r="B375" i="41" s="1"/>
  <c r="B452" i="41" s="1"/>
  <c r="B529" i="41" s="1"/>
  <c r="B606" i="41" s="1"/>
  <c r="B683" i="41" s="1"/>
  <c r="B760" i="41" s="1"/>
  <c r="B837" i="41" s="1"/>
  <c r="B914" i="41" s="1"/>
  <c r="B991" i="41" s="1"/>
  <c r="B1068" i="41" s="1"/>
  <c r="B1145" i="41" s="1"/>
  <c r="B1222" i="41" s="1"/>
  <c r="B1299" i="41" s="1"/>
  <c r="B1376" i="41" s="1"/>
  <c r="B1453" i="41" s="1"/>
  <c r="B1530" i="41" s="1"/>
  <c r="B67" i="2"/>
  <c r="B66" i="41" s="1"/>
  <c r="B143" i="41" s="1"/>
  <c r="B220" i="41" s="1"/>
  <c r="B297" i="41" s="1"/>
  <c r="B374" i="41" s="1"/>
  <c r="B451" i="41" s="1"/>
  <c r="B528" i="41" s="1"/>
  <c r="B605" i="41" s="1"/>
  <c r="B682" i="41" s="1"/>
  <c r="B759" i="41" s="1"/>
  <c r="B836" i="41" s="1"/>
  <c r="B913" i="41" s="1"/>
  <c r="B990" i="41" s="1"/>
  <c r="B1067" i="41" s="1"/>
  <c r="B1144" i="41" s="1"/>
  <c r="B1221" i="41" s="1"/>
  <c r="B1298" i="41" s="1"/>
  <c r="B1375" i="41" s="1"/>
  <c r="B1452" i="41" s="1"/>
  <c r="B1529" i="41" s="1"/>
  <c r="B66" i="2"/>
  <c r="B65" i="41" s="1"/>
  <c r="B142" i="41" s="1"/>
  <c r="B219" i="41" s="1"/>
  <c r="B296" i="41" s="1"/>
  <c r="B373" i="41" s="1"/>
  <c r="B450" i="41" s="1"/>
  <c r="B527" i="41" s="1"/>
  <c r="B604" i="41" s="1"/>
  <c r="B681" i="41" s="1"/>
  <c r="B758" i="41" s="1"/>
  <c r="B835" i="41" s="1"/>
  <c r="B912" i="41" s="1"/>
  <c r="B989" i="41" s="1"/>
  <c r="B1066" i="41" s="1"/>
  <c r="B1143" i="41" s="1"/>
  <c r="B1220" i="41" s="1"/>
  <c r="B1297" i="41" s="1"/>
  <c r="B1374" i="41" s="1"/>
  <c r="B1451" i="41" s="1"/>
  <c r="B1528" i="41" s="1"/>
  <c r="B65" i="2"/>
  <c r="B64" i="41" s="1"/>
  <c r="B141" i="41" s="1"/>
  <c r="B218" i="41" s="1"/>
  <c r="B295" i="41" s="1"/>
  <c r="B372" i="41" s="1"/>
  <c r="B449" i="41" s="1"/>
  <c r="B526" i="41" s="1"/>
  <c r="B603" i="41" s="1"/>
  <c r="B680" i="41" s="1"/>
  <c r="B757" i="41" s="1"/>
  <c r="B834" i="41" s="1"/>
  <c r="B911" i="41" s="1"/>
  <c r="B988" i="41" s="1"/>
  <c r="B1065" i="41" s="1"/>
  <c r="B1142" i="41" s="1"/>
  <c r="B1219" i="41" s="1"/>
  <c r="B1296" i="41" s="1"/>
  <c r="B1373" i="41" s="1"/>
  <c r="B1450" i="41" s="1"/>
  <c r="B1527" i="41" s="1"/>
  <c r="B64" i="2"/>
  <c r="B63" i="41" s="1"/>
  <c r="B140" i="41" s="1"/>
  <c r="B217" i="41" s="1"/>
  <c r="B294" i="41" s="1"/>
  <c r="B371" i="41" s="1"/>
  <c r="B448" i="41" s="1"/>
  <c r="B525" i="41" s="1"/>
  <c r="B602" i="41" s="1"/>
  <c r="B679" i="41" s="1"/>
  <c r="B756" i="41" s="1"/>
  <c r="B833" i="41" s="1"/>
  <c r="B910" i="41" s="1"/>
  <c r="B987" i="41" s="1"/>
  <c r="B1064" i="41" s="1"/>
  <c r="B1141" i="41" s="1"/>
  <c r="B1218" i="41" s="1"/>
  <c r="B1295" i="41" s="1"/>
  <c r="B1372" i="41" s="1"/>
  <c r="B1449" i="41" s="1"/>
  <c r="B1526" i="41" s="1"/>
  <c r="B63" i="2"/>
  <c r="B62" i="41" s="1"/>
  <c r="B139" i="41" s="1"/>
  <c r="B216" i="41" s="1"/>
  <c r="B293" i="41" s="1"/>
  <c r="B370" i="41" s="1"/>
  <c r="B447" i="41" s="1"/>
  <c r="B524" i="41" s="1"/>
  <c r="B601" i="41" s="1"/>
  <c r="B678" i="41" s="1"/>
  <c r="B755" i="41" s="1"/>
  <c r="B832" i="41" s="1"/>
  <c r="B909" i="41" s="1"/>
  <c r="B986" i="41" s="1"/>
  <c r="B1063" i="41" s="1"/>
  <c r="B1140" i="41" s="1"/>
  <c r="B1217" i="41" s="1"/>
  <c r="B1294" i="41" s="1"/>
  <c r="B1371" i="41" s="1"/>
  <c r="B1448" i="41" s="1"/>
  <c r="B1525" i="41" s="1"/>
  <c r="B62" i="2"/>
  <c r="B61" i="41" s="1"/>
  <c r="B138" i="41" s="1"/>
  <c r="B215" i="41" s="1"/>
  <c r="B292" i="41" s="1"/>
  <c r="B369" i="41" s="1"/>
  <c r="B446" i="41" s="1"/>
  <c r="B523" i="41" s="1"/>
  <c r="B600" i="41" s="1"/>
  <c r="B677" i="41" s="1"/>
  <c r="B754" i="41" s="1"/>
  <c r="B831" i="41" s="1"/>
  <c r="B908" i="41" s="1"/>
  <c r="B985" i="41" s="1"/>
  <c r="B1062" i="41" s="1"/>
  <c r="B1139" i="41" s="1"/>
  <c r="B1216" i="41" s="1"/>
  <c r="B1293" i="41" s="1"/>
  <c r="B1370" i="41" s="1"/>
  <c r="B1447" i="41" s="1"/>
  <c r="B1524" i="41" s="1"/>
  <c r="B61" i="2"/>
  <c r="B60" i="41" s="1"/>
  <c r="B137" i="41" s="1"/>
  <c r="B214" i="41" s="1"/>
  <c r="B291" i="41" s="1"/>
  <c r="B368" i="41" s="1"/>
  <c r="B445" i="41" s="1"/>
  <c r="B522" i="41" s="1"/>
  <c r="B599" i="41" s="1"/>
  <c r="B676" i="41" s="1"/>
  <c r="B753" i="41" s="1"/>
  <c r="B830" i="41" s="1"/>
  <c r="B907" i="41" s="1"/>
  <c r="B984" i="41" s="1"/>
  <c r="B1061" i="41" s="1"/>
  <c r="B1138" i="41" s="1"/>
  <c r="B1215" i="41" s="1"/>
  <c r="B1292" i="41" s="1"/>
  <c r="B1369" i="41" s="1"/>
  <c r="B1446" i="41" s="1"/>
  <c r="B1523" i="41" s="1"/>
  <c r="X7" i="12"/>
  <c r="W7" i="12"/>
  <c r="V7" i="12"/>
  <c r="U7" i="12"/>
  <c r="T7" i="12"/>
  <c r="S7" i="12"/>
  <c r="R7" i="12"/>
  <c r="Q7" i="12"/>
  <c r="P7" i="12"/>
  <c r="O7" i="12"/>
  <c r="N7" i="12"/>
  <c r="M7" i="12"/>
  <c r="L7" i="12"/>
  <c r="K7" i="12"/>
  <c r="J7" i="12"/>
  <c r="I7" i="12"/>
  <c r="H7" i="12"/>
  <c r="G7" i="12"/>
  <c r="F7" i="12"/>
  <c r="E7" i="12"/>
  <c r="I7" i="18" l="1"/>
  <c r="E14" i="19"/>
  <c r="F14" i="19"/>
  <c r="G28" i="13"/>
  <c r="D27" i="42" s="1"/>
  <c r="D7" i="42"/>
  <c r="C23" i="38"/>
  <c r="C295" i="38"/>
  <c r="C40" i="38"/>
  <c r="C125" i="38"/>
  <c r="C6" i="38"/>
  <c r="C46" i="38"/>
  <c r="C57" i="38"/>
  <c r="C329" i="38"/>
  <c r="C165" i="38"/>
  <c r="C29" i="38"/>
  <c r="C142" i="38"/>
  <c r="C159" i="38"/>
  <c r="C312" i="38"/>
  <c r="C193" i="38"/>
  <c r="C74" i="38"/>
  <c r="C210" i="38"/>
  <c r="C148" i="38"/>
  <c r="C63" i="38"/>
  <c r="C131" i="38"/>
  <c r="C261" i="38"/>
  <c r="C278" i="38"/>
  <c r="C176" i="38"/>
  <c r="C91" i="38"/>
  <c r="C227" i="38"/>
  <c r="C108" i="38"/>
  <c r="C244" i="38"/>
  <c r="C114" i="38"/>
  <c r="C97" i="38"/>
  <c r="C80" i="38"/>
  <c r="D8" i="31"/>
  <c r="Y8" i="12"/>
  <c r="D24" i="31"/>
  <c r="Y10" i="12"/>
  <c r="D16" i="31"/>
  <c r="Y9" i="12"/>
  <c r="U11" i="33"/>
  <c r="F8" i="13"/>
  <c r="AE8" i="13" s="1"/>
  <c r="E8" i="13"/>
  <c r="L28" i="13"/>
  <c r="H28" i="13"/>
  <c r="E27" i="42" s="1"/>
  <c r="F10" i="13"/>
  <c r="E10" i="13"/>
  <c r="F29" i="2" s="1"/>
  <c r="C182" i="41" s="1"/>
  <c r="D8" i="4"/>
  <c r="C18" i="14" s="1"/>
  <c r="C19" i="14" s="1"/>
  <c r="C20" i="22"/>
  <c r="D18" i="34"/>
  <c r="D64" i="31"/>
  <c r="K9" i="2"/>
  <c r="C547" i="41" s="1"/>
  <c r="D120" i="31"/>
  <c r="R9" i="2"/>
  <c r="C1086" i="41" s="1"/>
  <c r="D56" i="31"/>
  <c r="J9" i="2"/>
  <c r="C470" i="41" s="1"/>
  <c r="D112" i="31"/>
  <c r="Q9" i="2"/>
  <c r="C1009" i="41" s="1"/>
  <c r="D48" i="31"/>
  <c r="I9" i="2"/>
  <c r="C393" i="41" s="1"/>
  <c r="P9" i="2"/>
  <c r="C932" i="41" s="1"/>
  <c r="D104" i="31"/>
  <c r="H9" i="2"/>
  <c r="C316" i="41" s="1"/>
  <c r="D40" i="31"/>
  <c r="S9" i="2"/>
  <c r="C1163" i="41" s="1"/>
  <c r="D128" i="31"/>
  <c r="D160" i="31"/>
  <c r="W9" i="2"/>
  <c r="C1471" i="41" s="1"/>
  <c r="O9" i="2"/>
  <c r="C855" i="41" s="1"/>
  <c r="D96" i="31"/>
  <c r="D32" i="31"/>
  <c r="G9" i="2"/>
  <c r="C239" i="41" s="1"/>
  <c r="V9" i="2"/>
  <c r="C1394" i="41" s="1"/>
  <c r="D152" i="31"/>
  <c r="N9" i="2"/>
  <c r="C778" i="41" s="1"/>
  <c r="D88" i="31"/>
  <c r="U9" i="2"/>
  <c r="C1317" i="41" s="1"/>
  <c r="D144" i="31"/>
  <c r="M9" i="2"/>
  <c r="C701" i="41" s="1"/>
  <c r="D80" i="31"/>
  <c r="D136" i="31"/>
  <c r="T9" i="2"/>
  <c r="C1240" i="41" s="1"/>
  <c r="D72" i="31"/>
  <c r="L9" i="2"/>
  <c r="C624" i="41" s="1"/>
  <c r="F9" i="2"/>
  <c r="C162" i="41" s="1"/>
  <c r="D24" i="34"/>
  <c r="P11" i="33"/>
  <c r="F15" i="33"/>
  <c r="H11" i="33"/>
  <c r="E15" i="33"/>
  <c r="M15" i="33"/>
  <c r="S11" i="33"/>
  <c r="V15" i="33"/>
  <c r="Q11" i="33"/>
  <c r="E11" i="33"/>
  <c r="T11" i="33"/>
  <c r="O15" i="33"/>
  <c r="N15" i="33"/>
  <c r="P15" i="33"/>
  <c r="H15" i="33"/>
  <c r="F11" i="33"/>
  <c r="L15" i="33"/>
  <c r="L11" i="33"/>
  <c r="M11" i="33"/>
  <c r="U15" i="33"/>
  <c r="S15" i="33"/>
  <c r="I11" i="33"/>
  <c r="W11" i="33"/>
  <c r="J15" i="33"/>
  <c r="I15" i="33"/>
  <c r="Q15" i="33"/>
  <c r="K11" i="33"/>
  <c r="O11" i="33"/>
  <c r="T15" i="33"/>
  <c r="G15" i="33"/>
  <c r="W15" i="33"/>
  <c r="D15" i="33"/>
  <c r="G11" i="33"/>
  <c r="C13" i="33"/>
  <c r="D19" i="4" s="1"/>
  <c r="D13" i="34"/>
  <c r="D9" i="2"/>
  <c r="C8" i="41" s="1"/>
  <c r="R15" i="33"/>
  <c r="N11" i="33"/>
  <c r="V11" i="33"/>
  <c r="J11" i="33"/>
  <c r="C14" i="33"/>
  <c r="D20" i="4" s="1"/>
  <c r="R11" i="33"/>
  <c r="C18" i="33"/>
  <c r="D24" i="4" s="1"/>
  <c r="C17" i="33"/>
  <c r="D23" i="4" s="1"/>
  <c r="K15" i="33"/>
  <c r="C12" i="33"/>
  <c r="D18" i="4" s="1"/>
  <c r="C16" i="33"/>
  <c r="D22" i="4" s="1"/>
  <c r="D11" i="33"/>
  <c r="D20" i="33" s="1"/>
  <c r="C232" i="22"/>
  <c r="C104" i="22"/>
  <c r="C120" i="22"/>
  <c r="C136" i="22"/>
  <c r="C152" i="22"/>
  <c r="C168" i="22"/>
  <c r="C88" i="22"/>
  <c r="C184" i="22"/>
  <c r="C200" i="22"/>
  <c r="C216" i="22"/>
  <c r="C214" i="22"/>
  <c r="C198" i="22"/>
  <c r="C182" i="22"/>
  <c r="C230" i="22"/>
  <c r="C246" i="22"/>
  <c r="C218" i="22"/>
  <c r="C234" i="22"/>
  <c r="C202" i="22"/>
  <c r="C186" i="22"/>
  <c r="C170" i="22"/>
  <c r="C154" i="22"/>
  <c r="C118" i="22"/>
  <c r="C166" i="22"/>
  <c r="C150" i="22"/>
  <c r="C138" i="22"/>
  <c r="C122" i="22"/>
  <c r="C106" i="22"/>
  <c r="C134" i="22"/>
  <c r="C38" i="22"/>
  <c r="C86" i="22"/>
  <c r="C70" i="22"/>
  <c r="C102" i="22"/>
  <c r="C54" i="22"/>
  <c r="C42" i="22"/>
  <c r="C90" i="22"/>
  <c r="C74" i="22"/>
  <c r="C24" i="22"/>
  <c r="C58" i="22"/>
  <c r="C8" i="22"/>
  <c r="J23" i="18"/>
  <c r="J15" i="18"/>
  <c r="G15" i="18" s="1"/>
  <c r="F8" i="19"/>
  <c r="F18" i="19"/>
  <c r="F10" i="19"/>
  <c r="J22" i="18"/>
  <c r="G22" i="18" s="1"/>
  <c r="J14" i="18"/>
  <c r="F17" i="19"/>
  <c r="F9" i="19"/>
  <c r="J21" i="18"/>
  <c r="G21" i="18" s="1"/>
  <c r="J13" i="18"/>
  <c r="J20" i="18"/>
  <c r="G20" i="18" s="1"/>
  <c r="J12" i="18"/>
  <c r="F11" i="19"/>
  <c r="F15" i="19"/>
  <c r="J7" i="18"/>
  <c r="J19" i="18"/>
  <c r="G19" i="18" s="1"/>
  <c r="J11" i="18"/>
  <c r="J26" i="18"/>
  <c r="G26" i="18" s="1"/>
  <c r="J18" i="18"/>
  <c r="G18" i="18" s="1"/>
  <c r="J10" i="18"/>
  <c r="F7" i="19"/>
  <c r="F16" i="19"/>
  <c r="F13" i="19"/>
  <c r="J25" i="18"/>
  <c r="G25" i="18" s="1"/>
  <c r="J17" i="18"/>
  <c r="G17" i="18" s="1"/>
  <c r="J9" i="18"/>
  <c r="F12" i="19"/>
  <c r="J24" i="18"/>
  <c r="J16" i="18"/>
  <c r="G16" i="18" s="1"/>
  <c r="J8" i="18"/>
  <c r="E11" i="19"/>
  <c r="E18" i="19"/>
  <c r="E10" i="19"/>
  <c r="E17" i="19"/>
  <c r="E8" i="19"/>
  <c r="E7" i="19"/>
  <c r="E19" i="19"/>
  <c r="E16" i="19"/>
  <c r="E15" i="19"/>
  <c r="E20" i="19"/>
  <c r="E9" i="19"/>
  <c r="E13" i="19"/>
  <c r="E12" i="19"/>
  <c r="E8" i="25" l="1"/>
  <c r="I27" i="42"/>
  <c r="D8" i="25"/>
  <c r="D21" i="33"/>
  <c r="D22" i="33"/>
  <c r="D19" i="33"/>
  <c r="D29" i="2"/>
  <c r="C28" i="41" s="1"/>
  <c r="E28" i="13"/>
  <c r="F28" i="13"/>
  <c r="AE10" i="13"/>
  <c r="C11" i="33"/>
  <c r="C19" i="33" s="1"/>
  <c r="D17" i="4"/>
  <c r="D21" i="4"/>
  <c r="C15" i="33"/>
  <c r="C21" i="33" s="1"/>
  <c r="E29" i="18"/>
  <c r="E28" i="18" s="1"/>
  <c r="F29" i="18"/>
  <c r="G24" i="18" s="1"/>
  <c r="F21" i="19"/>
  <c r="G14" i="19" s="1"/>
  <c r="F22" i="19"/>
  <c r="J8" i="25" l="1"/>
  <c r="G14" i="18"/>
  <c r="G13" i="18"/>
  <c r="G9" i="18"/>
  <c r="G23" i="18"/>
  <c r="G7" i="19"/>
  <c r="C8" i="25"/>
  <c r="G18" i="19"/>
  <c r="G17" i="19"/>
  <c r="G10" i="19"/>
  <c r="G9" i="19"/>
  <c r="G13" i="19"/>
  <c r="G11" i="19"/>
  <c r="G8" i="19"/>
  <c r="G7" i="18"/>
  <c r="F28" i="18"/>
  <c r="C10" i="25" s="1"/>
  <c r="G12" i="18"/>
  <c r="G12" i="19"/>
  <c r="G10" i="18"/>
  <c r="G19" i="19"/>
  <c r="G20" i="19"/>
  <c r="G16" i="19"/>
  <c r="G15" i="19"/>
  <c r="F23" i="19"/>
  <c r="I22" i="19" s="1"/>
  <c r="G8" i="18"/>
  <c r="G11" i="18"/>
  <c r="I21" i="19" l="1"/>
  <c r="G22" i="19"/>
  <c r="K8" i="25"/>
  <c r="D13" i="25"/>
  <c r="D17" i="25" s="1"/>
  <c r="D10" i="25"/>
  <c r="F10" i="25"/>
  <c r="I10" i="25"/>
  <c r="E10" i="25"/>
  <c r="H10" i="25"/>
  <c r="G10" i="25"/>
  <c r="C9" i="25"/>
  <c r="H13" i="25"/>
  <c r="H17" i="25" s="1"/>
  <c r="I13" i="25"/>
  <c r="I17" i="25" s="1"/>
  <c r="G13" i="25"/>
  <c r="G17" i="25" s="1"/>
  <c r="E13" i="25"/>
  <c r="E17" i="25" s="1"/>
  <c r="F13" i="25"/>
  <c r="F17" i="25" s="1"/>
  <c r="G21" i="19"/>
  <c r="G23" i="19" l="1"/>
  <c r="J13" i="25"/>
  <c r="G9" i="25"/>
  <c r="D9" i="25"/>
  <c r="E9" i="25"/>
  <c r="F9" i="25"/>
  <c r="H9" i="25"/>
  <c r="I9" i="25"/>
  <c r="C11" i="25"/>
  <c r="C15" i="25"/>
  <c r="K15" i="25" s="1"/>
  <c r="C13" i="25"/>
  <c r="K13" i="25" s="1"/>
  <c r="I11" i="25" l="1"/>
  <c r="I16" i="25" s="1"/>
  <c r="H11" i="25"/>
  <c r="H16" i="25" s="1"/>
  <c r="F11" i="25"/>
  <c r="F16" i="25" s="1"/>
  <c r="E11" i="25"/>
  <c r="E16" i="25" s="1"/>
  <c r="D11" i="25"/>
  <c r="D16" i="25" s="1"/>
  <c r="G11" i="25"/>
  <c r="G16" i="25" s="1"/>
  <c r="C14" i="25"/>
  <c r="K14" i="25" s="1"/>
  <c r="C16" i="25" l="1"/>
</calcChain>
</file>

<file path=xl/sharedStrings.xml><?xml version="1.0" encoding="utf-8"?>
<sst xmlns="http://schemas.openxmlformats.org/spreadsheetml/2006/main" count="7710" uniqueCount="1863">
  <si>
    <t>1 priemonė</t>
  </si>
  <si>
    <t>2 priemonė</t>
  </si>
  <si>
    <t>3 priemonė</t>
  </si>
  <si>
    <t>4 priemonė</t>
  </si>
  <si>
    <t>5 priemonė</t>
  </si>
  <si>
    <t>6 priemonė</t>
  </si>
  <si>
    <t>7 priemonė</t>
  </si>
  <si>
    <t>8 priemonė</t>
  </si>
  <si>
    <t>9 priemonė</t>
  </si>
  <si>
    <t>10 priemonė</t>
  </si>
  <si>
    <t>Skatinti bioekonomikos verslus</t>
  </si>
  <si>
    <t>3.</t>
  </si>
  <si>
    <t>3.1</t>
  </si>
  <si>
    <t>3.2</t>
  </si>
  <si>
    <t>3.3</t>
  </si>
  <si>
    <t>4.</t>
  </si>
  <si>
    <t>4.1</t>
  </si>
  <si>
    <t>4.2</t>
  </si>
  <si>
    <t>5.</t>
  </si>
  <si>
    <t>6.</t>
  </si>
  <si>
    <t>Priemonės pavadinimas</t>
  </si>
  <si>
    <t>6.1</t>
  </si>
  <si>
    <t>6.2</t>
  </si>
  <si>
    <t>Jaunimas:</t>
  </si>
  <si>
    <t>Partnerystės principas:</t>
  </si>
  <si>
    <t>VVG teritorijos poreikių pagrindimas</t>
  </si>
  <si>
    <t>Poreikis</t>
  </si>
  <si>
    <t>Priemonės rūšis</t>
  </si>
  <si>
    <t>Priemonės kodas (bendras)</t>
  </si>
  <si>
    <t>Priemonės kodas (unikalus)</t>
  </si>
  <si>
    <t>Sąrašai</t>
  </si>
  <si>
    <t>Ne žemės ūkio verslo pradžia</t>
  </si>
  <si>
    <t>Ne žemės ūkio verslo plėtra</t>
  </si>
  <si>
    <t>Ne žemės ūkio verslo kūrimas ir plėtra</t>
  </si>
  <si>
    <t>Žemės ūkio verslas</t>
  </si>
  <si>
    <t>LEADER-20VVG-10</t>
  </si>
  <si>
    <t>Mokymų projektai</t>
  </si>
  <si>
    <t>LEADER-20VVG-11</t>
  </si>
  <si>
    <t>Teritorinis VVG bendradarbiavimas</t>
  </si>
  <si>
    <t>Tarptautinis VVG bendradarbiavimas</t>
  </si>
  <si>
    <t>Kodas (bendras)</t>
  </si>
  <si>
    <t>Priemonių kodai ir rūšys</t>
  </si>
  <si>
    <t>Priemonės rūšis (iš sąrašo)</t>
  </si>
  <si>
    <t>11 priemonė</t>
  </si>
  <si>
    <t>12 priemonė</t>
  </si>
  <si>
    <t>13 priemonė</t>
  </si>
  <si>
    <t>14 priemonė</t>
  </si>
  <si>
    <t>15 priemonė</t>
  </si>
  <si>
    <t>16 priemonė</t>
  </si>
  <si>
    <t>17 priemonė</t>
  </si>
  <si>
    <t>18 priemonė</t>
  </si>
  <si>
    <t>19 priemonė</t>
  </si>
  <si>
    <t>20 priemonė</t>
  </si>
  <si>
    <t>VPS priemonė</t>
  </si>
  <si>
    <t>VPS priemonės numeris</t>
  </si>
  <si>
    <t>1 poreikis</t>
  </si>
  <si>
    <t>2 poreikis</t>
  </si>
  <si>
    <t>3 poreikis</t>
  </si>
  <si>
    <t>4 poreikis</t>
  </si>
  <si>
    <t>5 poreikis</t>
  </si>
  <si>
    <t>6 poreikis</t>
  </si>
  <si>
    <t>7 poreikis</t>
  </si>
  <si>
    <t>8 poreikis</t>
  </si>
  <si>
    <t>9 poreikis</t>
  </si>
  <si>
    <t>10 poreikis</t>
  </si>
  <si>
    <t>11 poreikis</t>
  </si>
  <si>
    <t>12 poreikis</t>
  </si>
  <si>
    <t>13 poreikis</t>
  </si>
  <si>
    <t>14 poreikis</t>
  </si>
  <si>
    <t>15 poreikis</t>
  </si>
  <si>
    <t>16 poreikis</t>
  </si>
  <si>
    <t>17 poreikis</t>
  </si>
  <si>
    <t>18 poreikis</t>
  </si>
  <si>
    <t>19 poreikis</t>
  </si>
  <si>
    <t>20 poreikis</t>
  </si>
  <si>
    <t>Poreikio numeris</t>
  </si>
  <si>
    <t>Ne</t>
  </si>
  <si>
    <t>Taip</t>
  </si>
  <si>
    <t>VPS priemonių sąsajos su VVG teritorijos poreikiais</t>
  </si>
  <si>
    <t>4.3</t>
  </si>
  <si>
    <t>4.4</t>
  </si>
  <si>
    <t>4.5</t>
  </si>
  <si>
    <t>4.6</t>
  </si>
  <si>
    <t>4.7</t>
  </si>
  <si>
    <t>4.8</t>
  </si>
  <si>
    <t>4.9</t>
  </si>
  <si>
    <t>4.10</t>
  </si>
  <si>
    <t>4.11</t>
  </si>
  <si>
    <t>4.12</t>
  </si>
  <si>
    <t>4.13</t>
  </si>
  <si>
    <t>4.14</t>
  </si>
  <si>
    <t>4.15</t>
  </si>
  <si>
    <t>8.8</t>
  </si>
  <si>
    <t>9.9</t>
  </si>
  <si>
    <t>10.10</t>
  </si>
  <si>
    <t>9.</t>
  </si>
  <si>
    <t>I ketv.</t>
  </si>
  <si>
    <t>II ketv.</t>
  </si>
  <si>
    <t>III ketv.</t>
  </si>
  <si>
    <t>IV ketv.</t>
  </si>
  <si>
    <t>2024 m.</t>
  </si>
  <si>
    <t>2025 m.</t>
  </si>
  <si>
    <t>2026 m.</t>
  </si>
  <si>
    <t>2027 m.</t>
  </si>
  <si>
    <t>2028 m.</t>
  </si>
  <si>
    <t>2029 m.</t>
  </si>
  <si>
    <t>9.1</t>
  </si>
  <si>
    <t>9.2</t>
  </si>
  <si>
    <t>9.3</t>
  </si>
  <si>
    <t>9.4</t>
  </si>
  <si>
    <t>9.5</t>
  </si>
  <si>
    <t>9.6</t>
  </si>
  <si>
    <t>9.7</t>
  </si>
  <si>
    <t>9.8</t>
  </si>
  <si>
    <t>9.10</t>
  </si>
  <si>
    <t>9.11</t>
  </si>
  <si>
    <t>9.12</t>
  </si>
  <si>
    <t>9.13</t>
  </si>
  <si>
    <t>9.14</t>
  </si>
  <si>
    <t>9.15</t>
  </si>
  <si>
    <t>9.16</t>
  </si>
  <si>
    <t>9.17</t>
  </si>
  <si>
    <t>9.18</t>
  </si>
  <si>
    <t>9.19</t>
  </si>
  <si>
    <t>9.20</t>
  </si>
  <si>
    <t>8.</t>
  </si>
  <si>
    <t>7.</t>
  </si>
  <si>
    <t>1 stiprybė</t>
  </si>
  <si>
    <t>2 stiprybė</t>
  </si>
  <si>
    <t>3 stiprybė</t>
  </si>
  <si>
    <t>4 stiprybė</t>
  </si>
  <si>
    <t>5 stiprybė</t>
  </si>
  <si>
    <t>6 stiprybė</t>
  </si>
  <si>
    <t>7 stiprybė</t>
  </si>
  <si>
    <t>8 stiprybė</t>
  </si>
  <si>
    <t>9 stiprybė</t>
  </si>
  <si>
    <t>10 stiprybė</t>
  </si>
  <si>
    <t>Galimybės</t>
  </si>
  <si>
    <t>VVG teritorijos poreikių, kuriuos tenkina priemonė, skaičius</t>
  </si>
  <si>
    <t>R.3</t>
  </si>
  <si>
    <t>R.37</t>
  </si>
  <si>
    <t>R.39</t>
  </si>
  <si>
    <t>Rodiklio pavadinimas</t>
  </si>
  <si>
    <t xml:space="preserve">Sukurtų darbo vietų skaičius asmenims nuo 41 m. </t>
  </si>
  <si>
    <t>Sukurtų darbo vietų skaičius bet kurio amžiaus asmenims</t>
  </si>
  <si>
    <t>Sukurtų darbo vietų skaičius asmenims iki 40 m. (imtinai)</t>
  </si>
  <si>
    <t>Sukurtų darbo vietų skaičius moterims</t>
  </si>
  <si>
    <t>Sukurtų darbo vietų skaičius vyrams</t>
  </si>
  <si>
    <t>Sukurtų darbo vietų skaičius bet kurios lyties asmenims</t>
  </si>
  <si>
    <t>-</t>
  </si>
  <si>
    <t>7.1</t>
  </si>
  <si>
    <t>7.2</t>
  </si>
  <si>
    <t>7.3</t>
  </si>
  <si>
    <t>Rodiklio kodas</t>
  </si>
  <si>
    <t>R.41</t>
  </si>
  <si>
    <t>R.42</t>
  </si>
  <si>
    <t>Planuojama paremti projektų (rodiklis L700)</t>
  </si>
  <si>
    <t>Subregioninės vietovės principas:</t>
  </si>
  <si>
    <t>Pasirinkimo pagrindimas</t>
  </si>
  <si>
    <t>Inovacijų principas:</t>
  </si>
  <si>
    <t>Iš viso</t>
  </si>
  <si>
    <t>Stiprybės</t>
  </si>
  <si>
    <t>Silpnybės</t>
  </si>
  <si>
    <t>Grėsmės</t>
  </si>
  <si>
    <t>Teiginį pagrindžiančio rodiklio Nr. ar kitas informacijos šaltinis</t>
  </si>
  <si>
    <t>3.4</t>
  </si>
  <si>
    <t>VPS tikslą įgyvendinančių priemonių skaičius</t>
  </si>
  <si>
    <t>8.1</t>
  </si>
  <si>
    <t>8.2</t>
  </si>
  <si>
    <t>8.3</t>
  </si>
  <si>
    <t>8.4</t>
  </si>
  <si>
    <t>8.5</t>
  </si>
  <si>
    <t>8.6</t>
  </si>
  <si>
    <t>8.7</t>
  </si>
  <si>
    <t>8.9</t>
  </si>
  <si>
    <t>8.10</t>
  </si>
  <si>
    <t>8.11</t>
  </si>
  <si>
    <t>8.12</t>
  </si>
  <si>
    <t>8.13</t>
  </si>
  <si>
    <t>8.14</t>
  </si>
  <si>
    <t>8.15</t>
  </si>
  <si>
    <t>8.16</t>
  </si>
  <si>
    <t>8.17</t>
  </si>
  <si>
    <t>8.18</t>
  </si>
  <si>
    <t>8.19</t>
  </si>
  <si>
    <t>8.20</t>
  </si>
  <si>
    <t>VPS priemonių aprašymas</t>
  </si>
  <si>
    <t>10.</t>
  </si>
  <si>
    <t>10.1</t>
  </si>
  <si>
    <t>10.2</t>
  </si>
  <si>
    <t>10.3</t>
  </si>
  <si>
    <t>10.4</t>
  </si>
  <si>
    <t>10.5</t>
  </si>
  <si>
    <t>10.6</t>
  </si>
  <si>
    <t>10.7</t>
  </si>
  <si>
    <t>10.8</t>
  </si>
  <si>
    <t>10.9</t>
  </si>
  <si>
    <t>10.11</t>
  </si>
  <si>
    <t>10.12</t>
  </si>
  <si>
    <t>10.13</t>
  </si>
  <si>
    <t>10.14</t>
  </si>
  <si>
    <t>10.15</t>
  </si>
  <si>
    <t>10.16</t>
  </si>
  <si>
    <t>10.17</t>
  </si>
  <si>
    <t>10.18</t>
  </si>
  <si>
    <t>10.19</t>
  </si>
  <si>
    <t>10.20</t>
  </si>
  <si>
    <t>11.</t>
  </si>
  <si>
    <t>12.</t>
  </si>
  <si>
    <t>13.</t>
  </si>
  <si>
    <t>VVG veiklos išlaidos</t>
  </si>
  <si>
    <t>VVG teritorijos gyventojų aktyvumo skatinimo išlaidos</t>
  </si>
  <si>
    <t>Vietos projektų įgyvendinimo išlaidos</t>
  </si>
  <si>
    <t>Išlaidų kategorija</t>
  </si>
  <si>
    <t>VPS priemonių skaičius</t>
  </si>
  <si>
    <t>VPS administravimo išlaidos</t>
  </si>
  <si>
    <t>Išlaidų dalis, nuo atitinkamos kategorijos išlaidų, proc.</t>
  </si>
  <si>
    <t>Vietos projektų įgyvendinimo išlaidos, iš viso</t>
  </si>
  <si>
    <t>Išlaidų dalis, nuo vietos projektų įgyvendinimo išlaidų, proc.</t>
  </si>
  <si>
    <t>Visos VPS priemonės, iš viso</t>
  </si>
  <si>
    <t>VPS administravimo išlaidos, iš viso</t>
  </si>
  <si>
    <t>14.</t>
  </si>
  <si>
    <t>A</t>
  </si>
  <si>
    <t>C</t>
  </si>
  <si>
    <t>Ekonomikos augimas ir darbo vietų kūrimas kaimo vietovėse. BŽŪP projektais remiamas naujų darbo vietų kūrimas</t>
  </si>
  <si>
    <t>Kaimo ekonomikos plėtojimas. Kaimo verslo įmonių, įskaitant bioekonomikos įmones, kuriamų naudojantis pagal BŽŪP skiriama parama, skaičius</t>
  </si>
  <si>
    <t>Socialinės įtraukties skatinimas. Asmenų, kuriems taikomi remiami socialinės įtraukties projektai, skaičius</t>
  </si>
  <si>
    <t>Įgyvendinant vietos projektus sukurtų darbo vietų pasiskirstymas pagal amžių:</t>
  </si>
  <si>
    <t>Įgyvendinant vietos projektus sukurtų darbo vietų pasiskirstymas pagal lytį:</t>
  </si>
  <si>
    <t>Vietos projektų teritorinis pasiskirstymas (seniūnijos):</t>
  </si>
  <si>
    <t>Vietos projektų teritorinis pasiskirstymas (gyvenamosios vietovės):</t>
  </si>
  <si>
    <t>SP rezultato rodiklių taikymas priemonei:</t>
  </si>
  <si>
    <t>Taip, privalomai</t>
  </si>
  <si>
    <t>Taip, pasirinktinai</t>
  </si>
  <si>
    <t>Kaip priemonė prisidės prie horizontalaus tikslo i įgyvendinimo? (pildoma, jei taikoma)</t>
  </si>
  <si>
    <t>Ar siekiama, kad pagal priemonę finansuojami projektai apimtų visas VVG teritorijos seniūnijas?</t>
  </si>
  <si>
    <t>nepildomas</t>
  </si>
  <si>
    <t>Pagal priemonę remiamos veiklos</t>
  </si>
  <si>
    <t>Ar siekiama, kad pagal priemonę finansuojami projektai būtų vykdomi su partneriais?</t>
  </si>
  <si>
    <t>Ar siekiama, kad pagal priemonę finansuojami projektai būtų skirti inovacijoms vietos lygiu diegti?</t>
  </si>
  <si>
    <t>Ar pagal priemonę finansuojami projektai, skirti jaunimui?</t>
  </si>
  <si>
    <t>Metiniai tikslai:</t>
  </si>
  <si>
    <t>15.</t>
  </si>
  <si>
    <t>14.1</t>
  </si>
  <si>
    <t>14.2</t>
  </si>
  <si>
    <t>14.3</t>
  </si>
  <si>
    <t>14.4</t>
  </si>
  <si>
    <t>14.5</t>
  </si>
  <si>
    <t>14.6</t>
  </si>
  <si>
    <t>14.7</t>
  </si>
  <si>
    <t>14.8</t>
  </si>
  <si>
    <t>14.9</t>
  </si>
  <si>
    <t>14.10</t>
  </si>
  <si>
    <t>BŽŪP tikslas</t>
  </si>
  <si>
    <t>Teiginį pagrindžiančio situacijos analizės rodiklio Nr.</t>
  </si>
  <si>
    <t>Poreikį tenkinančių VPS priemonių skaičius</t>
  </si>
  <si>
    <t>Susijęs nacionalinis poreikis 1</t>
  </si>
  <si>
    <t>Susijęs nacionalinis poreikis 2</t>
  </si>
  <si>
    <t>Susijęs nacionalinis poreikis 3</t>
  </si>
  <si>
    <t>5.1</t>
  </si>
  <si>
    <t>5.2</t>
  </si>
  <si>
    <t>5.3</t>
  </si>
  <si>
    <t>Poreikio sąsaja su stiprybėmis ir (arba) galimybėmis</t>
  </si>
  <si>
    <t>Poreikio sąsaja su silpnybėmis ir (arba) grėsmėmis</t>
  </si>
  <si>
    <t>Poreikio sąsaja su aukštesnio lygmens strateginiais dokumentais</t>
  </si>
  <si>
    <t>Poreikio sąsaja su VVG teritorijos gyventojų nuomone</t>
  </si>
  <si>
    <t xml:space="preserve">g.3 </t>
  </si>
  <si>
    <t xml:space="preserve">Skatinti verslų kūrimąsi kaime, žemės ūkio veiklos įvairinimą </t>
  </si>
  <si>
    <t>h.1</t>
  </si>
  <si>
    <t>Skatinti kaimo gyventojų ir kaimo bendruomenių verslo iniciatyvas</t>
  </si>
  <si>
    <t>h.2</t>
  </si>
  <si>
    <t xml:space="preserve">Didinti kaimo gyventojų užimtumą ir  socialinę įtrauktį </t>
  </si>
  <si>
    <t xml:space="preserve">h.4 </t>
  </si>
  <si>
    <t xml:space="preserve">Modernizuoti kaimo vietoves didinant gyvenimo sąlygų jose patrauklumą </t>
  </si>
  <si>
    <t>h.5</t>
  </si>
  <si>
    <t>BIVP priemonės poreikiai</t>
  </si>
  <si>
    <t>Kiti SP poreikiai</t>
  </si>
  <si>
    <t>Nacionaliniai poreikiai (iš SP)</t>
  </si>
  <si>
    <t>a.1</t>
  </si>
  <si>
    <t>Palaikyti žemės ūkio veiklos tęstinumą ir tvarumą</t>
  </si>
  <si>
    <t>Aukštas</t>
  </si>
  <si>
    <t>a.2</t>
  </si>
  <si>
    <t xml:space="preserve">Didinti mažų ir vidutinių ūkių gyvybingumą labiau remiant jų pajamas </t>
  </si>
  <si>
    <t>a.3</t>
  </si>
  <si>
    <t xml:space="preserve">Palaikyti ekonominius sunkumus patiriančių žemės ūkio sektorių gamybos lygį </t>
  </si>
  <si>
    <t>Vidutinis</t>
  </si>
  <si>
    <t>a.4</t>
  </si>
  <si>
    <t>Padidinti jaunųjų ūkininkų ūkių ekonominį pajėgumą</t>
  </si>
  <si>
    <t>a.5</t>
  </si>
  <si>
    <t>Didinti žemės ūkio subjektų galimybes pasinaudoti alternatyviais finansiniais ištekliais</t>
  </si>
  <si>
    <t>Žemas</t>
  </si>
  <si>
    <t>a.6</t>
  </si>
  <si>
    <t xml:space="preserve">Skatinti rizikų valdymo priemonių taikymą ūkiuose </t>
  </si>
  <si>
    <t>a.7</t>
  </si>
  <si>
    <t>Palaikyti ūkių ekonominį ir aplinkosauginį tvarumą vietovėse, turinčiose gamtinių ir kt. kliūčių</t>
  </si>
  <si>
    <t>b.1</t>
  </si>
  <si>
    <t xml:space="preserve">Skatinti aukštesnės pridėtinės vertės žemės ūkio produktų gamybą, visų pirma remiant perdirbimą  </t>
  </si>
  <si>
    <t>b.2</t>
  </si>
  <si>
    <t>Didinti inovatyvių / pažangių technologijų diegimą ūkiuose</t>
  </si>
  <si>
    <t>b.3</t>
  </si>
  <si>
    <t>Atnaujinti esamas melioracijos sistemas, pertvarkant į reguliuojamas</t>
  </si>
  <si>
    <t>b.4</t>
  </si>
  <si>
    <t>Skatinti beatliekinę veiklą ūkiuose</t>
  </si>
  <si>
    <t>b.5</t>
  </si>
  <si>
    <t>Skatinti novatoriškų (naujoviškų) produktų iš biomasės gamybą</t>
  </si>
  <si>
    <t>c.1</t>
  </si>
  <si>
    <t>Skatinti ūkių bendradarbiavimą, įskaitant gamintojų organizacijų kūrimąsi</t>
  </si>
  <si>
    <t>c.2</t>
  </si>
  <si>
    <t>Didinti ūkininkų derybinę galią, ypač dalyvaujant trumpose tiekimo grandinėse</t>
  </si>
  <si>
    <t>c.3</t>
  </si>
  <si>
    <t>Skatinti kooperatyvus teikti paslaugas savo nariams, pritaikant dalijimosi ekonomikos principus</t>
  </si>
  <si>
    <t>c.4</t>
  </si>
  <si>
    <t>Skatinti ūkio subjektus gaminti aukštesnės pridėtinės vertės produkciją</t>
  </si>
  <si>
    <t>d.1</t>
  </si>
  <si>
    <t xml:space="preserve">Didinti ŠESD absorbavimą skatinant miškų veisimą </t>
  </si>
  <si>
    <t>d.2</t>
  </si>
  <si>
    <t>Taikyti technologijas mažinančias ŠESD emisijas ir didinančias organinės anglies kiekį dirvožemyje</t>
  </si>
  <si>
    <t>d.3</t>
  </si>
  <si>
    <t>Mažinti ŠESD emisijas nusausintuose šlapynėse ir durpynuose</t>
  </si>
  <si>
    <t>d.4</t>
  </si>
  <si>
    <t>Didinti ūkių atsparumą dėl klimato kaitos kylančiai rizikai taikant modernias vandentvarkos sistemas</t>
  </si>
  <si>
    <t>d.5</t>
  </si>
  <si>
    <t>Didinti gyvulių mėšlo ir kitų šalutinių žemės ūkio produktų panaudojimą energijos gamybai</t>
  </si>
  <si>
    <t>e.1</t>
  </si>
  <si>
    <t>Taikyti žemės ūkio praktikas, kurios stabdytų dirvožemio eroziją, ypač dirbamuose šlaituose</t>
  </si>
  <si>
    <t>e.2</t>
  </si>
  <si>
    <t>Mažinti tręšimą mineralinėmis trąšomis ir didinti tvarių mėšlo tvarkymo technologijų naudojimą</t>
  </si>
  <si>
    <t>e.3</t>
  </si>
  <si>
    <t>Gerinti paviršinio vandens kokybę, ypač rizikos vandenų teritorijose</t>
  </si>
  <si>
    <t>f.1</t>
  </si>
  <si>
    <t>Gerinti biologinės įvairovės būklę žemės ūkio naudmenose, taikant tvarias žemės ūkio praktikas</t>
  </si>
  <si>
    <t>f.2</t>
  </si>
  <si>
    <t>Gerinti su žemės ūkiu ir miškais susijusių buveinių būklę</t>
  </si>
  <si>
    <t>f.3</t>
  </si>
  <si>
    <t>Saugoti biologinės įvairovės apsaugos požiūriu vertingus agrarinio kraštovaizdžio elementus</t>
  </si>
  <si>
    <t>g.1</t>
  </si>
  <si>
    <t>Pritraukti ir išlaikyti jaunus žmones, įskaitant jaunuosius ūkininkus, kaimo vietovėse</t>
  </si>
  <si>
    <t xml:space="preserve">g.2 </t>
  </si>
  <si>
    <t>Gerinti jaunųjų ūkininkų žinių ir įgūdžių lygį, sudarant galimybę jiems mokytis, gauti konsultacijas</t>
  </si>
  <si>
    <t xml:space="preserve">g.4 </t>
  </si>
  <si>
    <t>Didinti jaunųjų ūkininkų prieinamumą prie žemės ir finansinių išteklių</t>
  </si>
  <si>
    <t>Aukšts</t>
  </si>
  <si>
    <t>h.7</t>
  </si>
  <si>
    <t>Skatinti miškuose tvarią ūkinę veiklą</t>
  </si>
  <si>
    <t>i.1</t>
  </si>
  <si>
    <t>Skatinti saugių, ekologiškų, aukštos ir išskirtinės kokybės žemės ūkio ir maisto produktų vartojimą</t>
  </si>
  <si>
    <t>i.2</t>
  </si>
  <si>
    <t>Skatinti ūkiuose taikyti integruotas kenksmingųjųų organizmų kontrolės praktikas</t>
  </si>
  <si>
    <t>i.3</t>
  </si>
  <si>
    <t>Skatinti ūkinių gyvūnų laikytojus prisiimti aukštesnius gyvūnų gerovės standartus</t>
  </si>
  <si>
    <t>i.4</t>
  </si>
  <si>
    <t>Gerinti institucijų, atsakingų už augalų ir gyvūnų ligų prevenciją ir kontrolę, aprūpinimą įranga</t>
  </si>
  <si>
    <t>i.5</t>
  </si>
  <si>
    <t>Stiprinti prevencinių biosaugos priemonių taikymą, mažinant gyvulių infekcinių susirgimų riziką</t>
  </si>
  <si>
    <t>k.1</t>
  </si>
  <si>
    <t>Didinti žinių ir inovacijų sklaidą žemės ūkyje</t>
  </si>
  <si>
    <t>Neprioritetizuojama</t>
  </si>
  <si>
    <t>k.2</t>
  </si>
  <si>
    <t>Didinti konsultavimo paslaugų formų įvairovę, geriau užtikrinti jų atitikimą ūkininkų poreikiams</t>
  </si>
  <si>
    <t>k.3</t>
  </si>
  <si>
    <t>Užtikrinti aukštą konsultantų kompetenciją ir jų teikiamų konsultacijų kokybę</t>
  </si>
  <si>
    <t>k.4</t>
  </si>
  <si>
    <t xml:space="preserve">Mažinti skaitmeninę atskirtį žemės ūkyje ir kaimo vietovėse </t>
  </si>
  <si>
    <t>Iš dalies tinkami</t>
  </si>
  <si>
    <t>Atnaujinti poreikių sąrašą pagal patvirtintą SP versiją (B, C, D ir E stulpeliuose)</t>
  </si>
  <si>
    <t>Poreikio sąsaja su situacijos analizės rodikliais (poreikio dydžio, problemos masto, intervencijos poreikio kiekybinis pagrindimas)</t>
  </si>
  <si>
    <t>Pokytį pagrindžiantis rodiklis 1</t>
  </si>
  <si>
    <t>Pokytį pagrindžiantis rodiklis 2</t>
  </si>
  <si>
    <t>Pokytį pagrindžiantis rodiklis 3</t>
  </si>
  <si>
    <t>VVG bendradarbiavimo projektams skirtos priemonės, iš viso</t>
  </si>
  <si>
    <t>Vietos projektams skirtos priemonės, iš viso</t>
  </si>
  <si>
    <t>SO1. Remti perspektyvias ūkių pajamas ir žemės ūkio sektoriaus atsparumą visoje Sąjungoje, siekiant didinti ilgalaikį aprūpinimą maistu ir žemės ūkio įvairovę, taip pat užtikrinti žemės ūkio gamybos ekonominį tvarumą Sąjungoje</t>
  </si>
  <si>
    <t>SO2. Labiau orientuotis į rinką ir didinti ūkių konkurencingumą tiek trumpuoju, tiek ilguoju laikotarpiu, be kita ko, daugiau dėmesio skiriant moksliniams tyrimams, technologijoms ir skaitmenizacijai</t>
  </si>
  <si>
    <t>XCO. Modernizuoti sektorių skatinant žemės ūkio ir kaimo vietovių žinias, inovacijas ir skaitmeninimą bei dalijimąsi jomis, taip pat skatinant jų diegimą</t>
  </si>
  <si>
    <t>SO3. Gerinti ūkininko padėtį vertės grandinėje</t>
  </si>
  <si>
    <t>SO4. Prisidėti prie klimato kaitos švelninimo ir prisitaikymo prie jos, be kita ko, mažinant išmetamą šiltnamio efektą sukeliančių dujų kiekį ir didinant anglies dioksido sekvestraciją, taip pat plėtoti tvariąją energetiką</t>
  </si>
  <si>
    <t>SO5. Skatinti tvarų vystymąsi ir veiksmingą gamtos išteklių, pavyzdžiui, vandens, dirvožemio ir oro, valdymą, be kita ko, mažinant priklausomybę nuo cheminių medžiagų</t>
  </si>
  <si>
    <t>SO6. Prisidėti prie biologinės įvairovės nykimo sustabdymo ir sustabdymo, gerinti ekosistemų funkcijas ir išsaugoti buveines bei kraštovaizdžius</t>
  </si>
  <si>
    <t>SO7. Pritraukti jaunuosius ūkininkus ir kitus naujus ūkininkus, palaikyti jų veiklą ir palengvinti tvarią verslo plėtrą kaimo vietovėse</t>
  </si>
  <si>
    <t>BŽŪP tikslai</t>
  </si>
  <si>
    <t>Ar tikslas įgyvendinamas VVG teritorijoje</t>
  </si>
  <si>
    <t>SO8. Skatinti užimtumą, augimą, lyčių lygybę, įskaitant moterų dalyvavimą ūkininkavimo veikloje, socialinę įtrauktį ir vietos plėtrą kaimo vietovėse, įskaitant žiedinę bioekonomiką ir tvarią miškininkystę</t>
  </si>
  <si>
    <t>BIVP priemonei taikomi BŽŪP tikslai (privalomi)</t>
  </si>
  <si>
    <t>Kiti BŽŪP tikslai (neprivalomi)</t>
  </si>
  <si>
    <t>BŽŪP tikslai, kurie VPS gali būti įgyvendinami horizontaliai (pasirenkami)</t>
  </si>
  <si>
    <t>VVG teritorijai aktualūs BŽŪP tikslai</t>
  </si>
  <si>
    <t>1 konkretus tikslas (a)</t>
  </si>
  <si>
    <t>2 konkretus tikslas (b)</t>
  </si>
  <si>
    <t>3 konkretus tikslas (c)</t>
  </si>
  <si>
    <t>4 konkretus tikslas (d)</t>
  </si>
  <si>
    <t>5 konkretus tikslas (e)</t>
  </si>
  <si>
    <t>6 konkretus tikslas (f)</t>
  </si>
  <si>
    <t>7 konkretus tikslas (g)</t>
  </si>
  <si>
    <t>8 konkretus tikslas (h)</t>
  </si>
  <si>
    <t>9 konkretus tikslas (i)</t>
  </si>
  <si>
    <t>Kompleksinis tikslas (k)</t>
  </si>
  <si>
    <t>VPS priemonių sąsajos su BŽŪP tikslais</t>
  </si>
  <si>
    <t>VPS priemonės</t>
  </si>
  <si>
    <t>VVG teritorijos stiprybės, silpnybės, galimybės ir grėsmės (SSGG) ir jų sąsajos su VVG teritorijos poreikiais</t>
  </si>
  <si>
    <t>VVG teritorijos poreikiai</t>
  </si>
  <si>
    <t>Europos kaimo tinklų kūrimas. Kaimo gyventojų, kuriems, naudojantis BŽŪP parama, sudarytos palankesnės sąlygos naudotis paslaugomis ir infrastruktūra, skaičius</t>
  </si>
  <si>
    <t>2030 m.</t>
  </si>
  <si>
    <t>2031 m.</t>
  </si>
  <si>
    <t>Sukurtų DV pasiskirstymas pagal amžių:</t>
  </si>
  <si>
    <t>N.37</t>
  </si>
  <si>
    <t>1 lentelė</t>
  </si>
  <si>
    <t>2 lentelė</t>
  </si>
  <si>
    <t>3 lentelė</t>
  </si>
  <si>
    <t>4 lentelė</t>
  </si>
  <si>
    <t>5 lentelė</t>
  </si>
  <si>
    <t>6 lentelė</t>
  </si>
  <si>
    <t>7 lentelė</t>
  </si>
  <si>
    <t>8 lentelė</t>
  </si>
  <si>
    <t>9 lentelė</t>
  </si>
  <si>
    <t>10 lentelė</t>
  </si>
  <si>
    <t>11 lentelė</t>
  </si>
  <si>
    <t>12 lentelė</t>
  </si>
  <si>
    <t>13 lentelė</t>
  </si>
  <si>
    <t>14 lentelė</t>
  </si>
  <si>
    <t>15 lentelė</t>
  </si>
  <si>
    <t>15.1</t>
  </si>
  <si>
    <t>15.2</t>
  </si>
  <si>
    <t>15.3</t>
  </si>
  <si>
    <t>15.4</t>
  </si>
  <si>
    <t>15.5</t>
  </si>
  <si>
    <t>15.6</t>
  </si>
  <si>
    <t>15.7</t>
  </si>
  <si>
    <t>15.8</t>
  </si>
  <si>
    <t>15.9</t>
  </si>
  <si>
    <t>15.10</t>
  </si>
  <si>
    <t>16.</t>
  </si>
  <si>
    <t>Metinis VPS išlaidų planas</t>
  </si>
  <si>
    <t>VPS administravimo išlaidos (be VVG bendradarbiavimo projektų išlaidų)</t>
  </si>
  <si>
    <t>13.1</t>
  </si>
  <si>
    <t>13.2</t>
  </si>
  <si>
    <t>13.3</t>
  </si>
  <si>
    <t>13.4</t>
  </si>
  <si>
    <t>13.5</t>
  </si>
  <si>
    <t>13.6</t>
  </si>
  <si>
    <t>13.7</t>
  </si>
  <si>
    <t>13.8</t>
  </si>
  <si>
    <t>13.9</t>
  </si>
  <si>
    <t>13.10</t>
  </si>
  <si>
    <t>13.11</t>
  </si>
  <si>
    <t>13.12</t>
  </si>
  <si>
    <t>13.13</t>
  </si>
  <si>
    <t>13.14</t>
  </si>
  <si>
    <t>13.15</t>
  </si>
  <si>
    <t>Planuojama metinė išlaidų suma, Eur</t>
  </si>
  <si>
    <t>Planuojama metinė išlaidų dalis, proc.</t>
  </si>
  <si>
    <t>16.1</t>
  </si>
  <si>
    <t>16.2</t>
  </si>
  <si>
    <t>16.3</t>
  </si>
  <si>
    <t>16.4</t>
  </si>
  <si>
    <t>16.5</t>
  </si>
  <si>
    <t>16.6</t>
  </si>
  <si>
    <t>Kiekybinis tikslas iki 2029 m.</t>
  </si>
  <si>
    <t>Kiekybinis tikslas iki 2029 m. (rodiklis R.37)</t>
  </si>
  <si>
    <t>Pasirinkimai (2)</t>
  </si>
  <si>
    <t>Pasirinkimai (3)</t>
  </si>
  <si>
    <t>Kaip priemonė prisidės prie horizontalaus tikslo d įgyvendinimo? (pildoma, jei taikoma)</t>
  </si>
  <si>
    <t>Kaip priemonė prisidės prie horizontalaus tikslo e įgyvendinimo? (pildoma, jei taikoma)</t>
  </si>
  <si>
    <t>Kaip priemonė prisidės prie horizontalaus tikslo f įgyvendinimo? (pildoma, jei taikoma)</t>
  </si>
  <si>
    <t>A dalis. Priemonės intervencijos logika:</t>
  </si>
  <si>
    <t>VVG pavadinimas</t>
  </si>
  <si>
    <t>VVG teritorijos poreikių skaičius</t>
  </si>
  <si>
    <t>VVG teritorijai aktualių BŽŪP tikslų skaičius</t>
  </si>
  <si>
    <t>Žemės ūkio sektoriaus skaitmeninimas. Ūkių, pagal BŽŪP gaunančių paramą skaitmeninėms ūkininkavimo technologijoms plėtoti, skaičius</t>
  </si>
  <si>
    <t>Sukurtų DV pasiskirstymas pagal lytį:</t>
  </si>
  <si>
    <t>VVG teritorijos kaimo gyvenamųjų vietovių skaičius</t>
  </si>
  <si>
    <t>VVG teritorijos seniūnijų skaičius</t>
  </si>
  <si>
    <t>Parengta Vietos plėtros strategija (VPS) yra teminė</t>
  </si>
  <si>
    <t>Pagrindiniai rezultatai:</t>
  </si>
  <si>
    <t>Ūkių skaičius VVG teritorijoje</t>
  </si>
  <si>
    <t>Gyventojų skaičius VVG teritorijoje</t>
  </si>
  <si>
    <t>Dalis nuo visų VVG teritorijos gyventojų, proc.</t>
  </si>
  <si>
    <t>Dalis nuo visų ūkių VVG teritorijoje, proc.</t>
  </si>
  <si>
    <t>Konteksto rodikliai:</t>
  </si>
  <si>
    <t>14.11</t>
  </si>
  <si>
    <t>14.12</t>
  </si>
  <si>
    <t>14.13</t>
  </si>
  <si>
    <t>16.7</t>
  </si>
  <si>
    <t>16.8</t>
  </si>
  <si>
    <t>16.9</t>
  </si>
  <si>
    <t>16.10</t>
  </si>
  <si>
    <t>16.11</t>
  </si>
  <si>
    <t>16.12</t>
  </si>
  <si>
    <t>16.13</t>
  </si>
  <si>
    <t>16.14</t>
  </si>
  <si>
    <t>16.15</t>
  </si>
  <si>
    <t>16.16</t>
  </si>
  <si>
    <t>16.17</t>
  </si>
  <si>
    <t>17.1</t>
  </si>
  <si>
    <t>17.2</t>
  </si>
  <si>
    <t>17.3</t>
  </si>
  <si>
    <t>17.4</t>
  </si>
  <si>
    <t>17.5</t>
  </si>
  <si>
    <t>17.6</t>
  </si>
  <si>
    <t>BŽŪP tikslų, kuriuos įgyvendina priemonė, skaičius</t>
  </si>
  <si>
    <t>Pagrindinis BŽŪP tikslas, kurį įgyvendina VPS priemonė</t>
  </si>
  <si>
    <t>Pokytis, kurio siekiama VPS priemone</t>
  </si>
  <si>
    <t>Priemonės tikslas, ryšys su pagrindiniu BŽŪP tikslu ir VVG teritorijos poreikiais (problemomis ir (arba) potencialu), ryšys su VPS tema (jei taikoma)</t>
  </si>
  <si>
    <t>Planuojamų kvietimų teikti paraiškas skaičius</t>
  </si>
  <si>
    <t>Paaiškinimas, kaip nustatyta rodiklio L700 reikšmė</t>
  </si>
  <si>
    <t>Didžiausia paramos suma vietos projektui, Eur</t>
  </si>
  <si>
    <t xml:space="preserve">Paramos lyginamoji dalis, proc. </t>
  </si>
  <si>
    <t>Planuojama paramos suma priemonei, Eur</t>
  </si>
  <si>
    <t>Planuojama paremti projektų, skirtų inovacijoms vietos lygiu diegti (rodiklis L710)</t>
  </si>
  <si>
    <t>Remiami pelno projektai</t>
  </si>
  <si>
    <t>Remiami projektai, susiję su žinių perdavimu, įskaitant konsultacijas, mokymą ir keitimąsi žiniomis apie tvarią, ekonominę, socialinę, aplinką ir klimatą tausojančią veiklą (aktualu rodikliui L801)</t>
  </si>
  <si>
    <t>Remiami projektai, prisidedantys prie aplinkos tvarumo, klimato kaitos švelninimo bei prisitaikymo prie jos tikslų įgyvendinimo kaimo vietovėse (aktualu rodikliui L804)</t>
  </si>
  <si>
    <t>Remiami projektai, kurie kuria darbo vietas (aktualu rodikliui L805)</t>
  </si>
  <si>
    <t>Remiami kaimo verslų, įskaitant bioekonomiką, projektai (aktualu rodikliui L 806)</t>
  </si>
  <si>
    <t>Remiami projektai, susiję su sumanių kaimų strategijomis (aktualu rodikliui L807)</t>
  </si>
  <si>
    <t>Remiami projektai, gerinantys paslaugų prieinamumą ir infrastruktūrą (aktualu rodikliui L808)</t>
  </si>
  <si>
    <t>Remiami socialinės įtraukties projektai (aktualu rodikliui L809)</t>
  </si>
  <si>
    <t>Remiami projektai, susiję su atsinaujinančios energijos gamybos pajėgumais, įskaitant biologinę (aktualu rodikliui L803)</t>
  </si>
  <si>
    <t>7.4</t>
  </si>
  <si>
    <t>7.5</t>
  </si>
  <si>
    <t>7.6</t>
  </si>
  <si>
    <t>7.7</t>
  </si>
  <si>
    <t>7.8</t>
  </si>
  <si>
    <t>7.9</t>
  </si>
  <si>
    <t>7.10</t>
  </si>
  <si>
    <t>7.11</t>
  </si>
  <si>
    <t>7.12</t>
  </si>
  <si>
    <t>7.13</t>
  </si>
  <si>
    <t>7.14</t>
  </si>
  <si>
    <t>7.15</t>
  </si>
  <si>
    <t>7.16</t>
  </si>
  <si>
    <t>7.17</t>
  </si>
  <si>
    <t>7.18</t>
  </si>
  <si>
    <t>7.19</t>
  </si>
  <si>
    <t>7.20</t>
  </si>
  <si>
    <t>7.21</t>
  </si>
  <si>
    <t>7.22</t>
  </si>
  <si>
    <t>7.23</t>
  </si>
  <si>
    <t>Susijusių poreikių skaičius</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</si>
  <si>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</si>
  <si>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</si>
  <si>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</si>
  <si>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</si>
  <si>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</si>
  <si>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</si>
  <si>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</si>
  <si>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</si>
  <si>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</si>
  <si>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</si>
  <si>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</si>
  <si>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</si>
  <si>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</si>
  <si>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</si>
  <si>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</si>
  <si>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</si>
  <si>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</si>
  <si>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</si>
  <si>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</si>
  <si>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</si>
  <si>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</si>
  <si>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</si>
  <si>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</si>
  <si>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</si>
  <si>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</si>
  <si>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</si>
  <si>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</si>
  <si>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</si>
  <si>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</si>
  <si>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</si>
  <si>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</si>
  <si>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</si>
  <si>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</si>
  <si>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</si>
  <si>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</si>
  <si>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</si>
  <si>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</si>
  <si>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</si>
  <si>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</si>
  <si>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</si>
  <si>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</si>
  <si>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</si>
  <si>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</si>
  <si>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</si>
  <si>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</si>
  <si>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</si>
  <si>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</si>
  <si>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</si>
  <si>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</si>
  <si>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</si>
  <si>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</si>
  <si>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</si>
  <si>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</si>
  <si>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</si>
  <si>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</si>
  <si>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</si>
  <si>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</si>
  <si>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</si>
  <si>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</si>
  <si>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</si>
  <si>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</si>
  <si>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</si>
  <si>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</si>
  <si>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</si>
  <si>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</si>
  <si>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</si>
  <si>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</si>
  <si>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</si>
  <si>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</si>
  <si>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</si>
  <si>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</si>
  <si>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</si>
  <si>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</si>
  <si>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</si>
  <si>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</si>
  <si>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</si>
  <si>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</si>
  <si>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12.1</t>
  </si>
  <si>
    <t>12.2</t>
  </si>
  <si>
    <t>12.3</t>
  </si>
  <si>
    <t>12.4</t>
  </si>
  <si>
    <t>12.5</t>
  </si>
  <si>
    <t>12.6</t>
  </si>
  <si>
    <t>12.7</t>
  </si>
  <si>
    <t>12.8</t>
  </si>
  <si>
    <t>12.9</t>
  </si>
  <si>
    <t>12.10</t>
  </si>
  <si>
    <t>12.11</t>
  </si>
  <si>
    <t>12.12</t>
  </si>
  <si>
    <t>12.13</t>
  </si>
  <si>
    <t>12.14</t>
  </si>
  <si>
    <t>12.15</t>
  </si>
  <si>
    <t>12.16</t>
  </si>
  <si>
    <t>12.17</t>
  </si>
  <si>
    <t>12.18</t>
  </si>
  <si>
    <t>12.19</t>
  </si>
  <si>
    <t>12.20</t>
  </si>
  <si>
    <t>Tinkamumo sąlygos pareiškėjams ir projektams</t>
  </si>
  <si>
    <t>Pokyčiai, kurių siekiama VVG teritorijoje (kiekybine išraiška)</t>
  </si>
  <si>
    <t>17.</t>
  </si>
  <si>
    <t>Pateikti pasirinkimų sąrašai</t>
  </si>
  <si>
    <t>Susijęs poreikis 1</t>
  </si>
  <si>
    <t>Susijęs poreikis 2</t>
  </si>
  <si>
    <t>Susijęs poreikis 3</t>
  </si>
  <si>
    <t>Pokyčio rodiklio pradinė reikšmė</t>
  </si>
  <si>
    <t>Pokyčio rodiklio pradinės reikšmės metai</t>
  </si>
  <si>
    <t>BŽŪP tikslų kodai</t>
  </si>
  <si>
    <t>17.7</t>
  </si>
  <si>
    <t>17.8</t>
  </si>
  <si>
    <t>17.9</t>
  </si>
  <si>
    <t>17.10</t>
  </si>
  <si>
    <t>15.11</t>
  </si>
  <si>
    <t>15.12</t>
  </si>
  <si>
    <t>15.13</t>
  </si>
  <si>
    <t>15.14</t>
  </si>
  <si>
    <t>15.15</t>
  </si>
  <si>
    <t>15.16</t>
  </si>
  <si>
    <t>15.17</t>
  </si>
  <si>
    <t>15.18</t>
  </si>
  <si>
    <t>15.19</t>
  </si>
  <si>
    <t>15.20</t>
  </si>
  <si>
    <t>VPS turinio elementas</t>
  </si>
  <si>
    <t>VPS priemonių pavadinimai, susiję poreikiai</t>
  </si>
  <si>
    <t>Įgyvendinant VPS planuojamų sukurti darbo vietų paskirstymas pagal amžių ir lytį</t>
  </si>
  <si>
    <t>18.</t>
  </si>
  <si>
    <t>18.1</t>
  </si>
  <si>
    <t>18.3</t>
  </si>
  <si>
    <t>18.4</t>
  </si>
  <si>
    <t>18.5</t>
  </si>
  <si>
    <t>18.6</t>
  </si>
  <si>
    <t>18.7</t>
  </si>
  <si>
    <t>18.8</t>
  </si>
  <si>
    <t>18.9</t>
  </si>
  <si>
    <t>18.10</t>
  </si>
  <si>
    <t>VPS priemonių rezultato rodiklių pagrindimas</t>
  </si>
  <si>
    <t>VPS išlaidos pagal išlaidų kategorijas ir priemonių rūšis</t>
  </si>
  <si>
    <t>Informacija apie VVG kolegialaus valdymo organo sudėtį</t>
  </si>
  <si>
    <t>Narių pasiskirstymas pagal sektorius:</t>
  </si>
  <si>
    <t>Narių skaičius</t>
  </si>
  <si>
    <t xml:space="preserve">Narių dalis, proc. </t>
  </si>
  <si>
    <t xml:space="preserve">Iš viso: </t>
  </si>
  <si>
    <t>Narių pasiskirstymas pagal lytį:</t>
  </si>
  <si>
    <t>Lytis</t>
  </si>
  <si>
    <t>Moterys</t>
  </si>
  <si>
    <t>Vyrai</t>
  </si>
  <si>
    <t>Narių pasiskirstymas pagal amžių:</t>
  </si>
  <si>
    <t>Amžiaus grupė</t>
  </si>
  <si>
    <t>Asmenys nuo 41 m.</t>
  </si>
  <si>
    <t>Kita</t>
  </si>
  <si>
    <t>Sektorius, atstovaujami interesai</t>
  </si>
  <si>
    <t>1.</t>
  </si>
  <si>
    <t>1.1</t>
  </si>
  <si>
    <t>1.2</t>
  </si>
  <si>
    <t>1.3</t>
  </si>
  <si>
    <t>1.4</t>
  </si>
  <si>
    <t>1.5</t>
  </si>
  <si>
    <t>1.6</t>
  </si>
  <si>
    <t>1.7</t>
  </si>
  <si>
    <t>1.8</t>
  </si>
  <si>
    <t>1.9</t>
  </si>
  <si>
    <t>1.9.1</t>
  </si>
  <si>
    <t>1.9.2</t>
  </si>
  <si>
    <t>1.9.3</t>
  </si>
  <si>
    <t>1.9.4</t>
  </si>
  <si>
    <t>1.9.5</t>
  </si>
  <si>
    <t>1.9.6</t>
  </si>
  <si>
    <t>1.9.7</t>
  </si>
  <si>
    <t>1.9.9</t>
  </si>
  <si>
    <t>1.10</t>
  </si>
  <si>
    <t>1.10.1</t>
  </si>
  <si>
    <t>1.10.2</t>
  </si>
  <si>
    <t>2.</t>
  </si>
  <si>
    <t>2.1</t>
  </si>
  <si>
    <t>2.2</t>
  </si>
  <si>
    <t>2.3</t>
  </si>
  <si>
    <t>2.4</t>
  </si>
  <si>
    <t>5.1.1</t>
  </si>
  <si>
    <t>5.1.2</t>
  </si>
  <si>
    <t>5.2.1</t>
  </si>
  <si>
    <t>5.2.2</t>
  </si>
  <si>
    <t>5.2.3</t>
  </si>
  <si>
    <t>5.2.4</t>
  </si>
  <si>
    <t>5.3.1</t>
  </si>
  <si>
    <t>5.3.2</t>
  </si>
  <si>
    <t>5.3.3</t>
  </si>
  <si>
    <t>5.3.4</t>
  </si>
  <si>
    <t>6.3</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</si>
  <si>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</si>
  <si>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</si>
  <si>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</si>
  <si>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</si>
  <si>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</si>
  <si>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</si>
  <si>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</si>
  <si>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</si>
  <si>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</si>
  <si>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</si>
  <si>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</si>
  <si>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</si>
  <si>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</si>
  <si>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</si>
  <si>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</si>
  <si>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</si>
  <si>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</si>
  <si>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</si>
  <si>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</si>
  <si>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</si>
  <si>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</si>
  <si>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</si>
  <si>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</si>
  <si>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</si>
  <si>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</si>
  <si>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</si>
  <si>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</si>
  <si>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</si>
  <si>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</si>
  <si>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</si>
  <si>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</si>
  <si>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</si>
  <si>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</si>
  <si>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</si>
  <si>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</si>
  <si>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</si>
  <si>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</si>
  <si>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</si>
  <si>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</si>
  <si>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</si>
  <si>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</si>
  <si>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</si>
  <si>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</si>
  <si>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</si>
  <si>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</si>
  <si>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</si>
  <si>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</si>
  <si>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</si>
  <si>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</si>
  <si>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</si>
  <si>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</si>
  <si>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</si>
  <si>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</si>
  <si>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</si>
  <si>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</si>
  <si>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</si>
  <si>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</si>
  <si>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</si>
  <si>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</si>
  <si>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</si>
  <si>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</si>
  <si>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</si>
  <si>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</si>
  <si>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</si>
  <si>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</si>
  <si>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</si>
  <si>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</si>
  <si>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</si>
  <si>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</si>
  <si>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</si>
  <si>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</si>
  <si>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</si>
  <si>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</si>
  <si>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</si>
  <si>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</si>
  <si>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</si>
  <si>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</si>
  <si>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11.100</t>
  </si>
  <si>
    <t>11.101</t>
  </si>
  <si>
    <t>11.102</t>
  </si>
  <si>
    <t>11.103</t>
  </si>
  <si>
    <t>11.104</t>
  </si>
  <si>
    <t>11.105</t>
  </si>
  <si>
    <t>11.106</t>
  </si>
  <si>
    <t>11.107</t>
  </si>
  <si>
    <t>11.108</t>
  </si>
  <si>
    <t>11.109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</si>
  <si>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</si>
  <si>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</si>
  <si>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</si>
  <si>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</si>
  <si>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</si>
  <si>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</si>
  <si>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</si>
  <si>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</si>
  <si>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</si>
  <si>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</si>
  <si>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</si>
  <si>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</si>
  <si>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</si>
  <si>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</si>
  <si>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</si>
  <si>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</si>
  <si>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</si>
  <si>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</si>
  <si>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</si>
  <si>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</si>
  <si>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</si>
  <si>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</si>
  <si>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</si>
  <si>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</si>
  <si>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</si>
  <si>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</si>
  <si>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</si>
  <si>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</si>
  <si>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</si>
  <si>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</si>
  <si>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</si>
  <si>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</si>
  <si>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</si>
  <si>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</si>
  <si>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</si>
  <si>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</si>
  <si>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</si>
  <si>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</si>
  <si>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</si>
  <si>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</si>
  <si>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</si>
  <si>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</si>
  <si>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</si>
  <si>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</si>
  <si>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</si>
  <si>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</si>
  <si>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</si>
  <si>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</si>
  <si>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</si>
  <si>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</si>
  <si>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</si>
  <si>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</si>
  <si>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</si>
  <si>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</si>
  <si>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</si>
  <si>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</si>
  <si>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</si>
  <si>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</si>
  <si>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</si>
  <si>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</si>
  <si>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</si>
  <si>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</si>
  <si>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</si>
  <si>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</si>
  <si>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</si>
  <si>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</si>
  <si>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</si>
  <si>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</si>
  <si>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</si>
  <si>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</si>
  <si>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</si>
  <si>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</si>
  <si>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</si>
  <si>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</si>
  <si>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</si>
  <si>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</si>
  <si>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</si>
  <si>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</si>
  <si>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11.188</t>
  </si>
  <si>
    <t>11.189</t>
  </si>
  <si>
    <t>11.190</t>
  </si>
  <si>
    <t>11.191</t>
  </si>
  <si>
    <t>11.192</t>
  </si>
  <si>
    <t>11.193</t>
  </si>
  <si>
    <t>11.194</t>
  </si>
  <si>
    <t>11.195</t>
  </si>
  <si>
    <t>11.196</t>
  </si>
  <si>
    <t>11.197</t>
  </si>
  <si>
    <t>11.198</t>
  </si>
  <si>
    <t>11.199</t>
  </si>
  <si>
    <t>11.200</t>
  </si>
  <si>
    <t>11.201</t>
  </si>
  <si>
    <t>11.202</t>
  </si>
  <si>
    <t>11.203</t>
  </si>
  <si>
    <t>11.204</t>
  </si>
  <si>
    <t>11.205</t>
  </si>
  <si>
    <t>11.206</t>
  </si>
  <si>
    <t>11.207</t>
  </si>
  <si>
    <t>11.208</t>
  </si>
  <si>
    <t>11.209</t>
  </si>
  <si>
    <t>11.210</t>
  </si>
  <si>
    <t>11.211</t>
  </si>
  <si>
    <t>11.212</t>
  </si>
  <si>
    <t>11.213</t>
  </si>
  <si>
    <t>11.214</t>
  </si>
  <si>
    <t>11.215</t>
  </si>
  <si>
    <t>11.216</t>
  </si>
  <si>
    <t>11.217</t>
  </si>
  <si>
    <t>11.218</t>
  </si>
  <si>
    <t>11.219</t>
  </si>
  <si>
    <t>11.220</t>
  </si>
  <si>
    <t>11.221</t>
  </si>
  <si>
    <t>11.222</t>
  </si>
  <si>
    <t>11.223</t>
  </si>
  <si>
    <t>11.224</t>
  </si>
  <si>
    <t>11.225</t>
  </si>
  <si>
    <t>11.226</t>
  </si>
  <si>
    <t>11.227</t>
  </si>
  <si>
    <t>11.228</t>
  </si>
  <si>
    <t>11.229</t>
  </si>
  <si>
    <t>11.230</t>
  </si>
  <si>
    <t>11.231</t>
  </si>
  <si>
    <t>11.232</t>
  </si>
  <si>
    <t>11.233</t>
  </si>
  <si>
    <t>11.234</t>
  </si>
  <si>
    <t>11.235</t>
  </si>
  <si>
    <t>11.236</t>
  </si>
  <si>
    <t>11.237</t>
  </si>
  <si>
    <t>11.238</t>
  </si>
  <si>
    <t>11.239</t>
  </si>
  <si>
    <t>11.240</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</si>
  <si>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</si>
  <si>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</si>
  <si>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</si>
  <si>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</si>
  <si>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</si>
  <si>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</si>
  <si>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</si>
  <si>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</si>
  <si>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</si>
  <si>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</si>
  <si>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</si>
  <si>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</si>
  <si>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</si>
  <si>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</si>
  <si>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</si>
  <si>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</si>
  <si>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</si>
  <si>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</si>
  <si>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</si>
  <si>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</si>
  <si>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</si>
  <si>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</si>
  <si>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</si>
  <si>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</si>
  <si>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</si>
  <si>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</si>
  <si>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</si>
  <si>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</si>
  <si>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</si>
  <si>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</si>
  <si>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</si>
  <si>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</si>
  <si>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</si>
  <si>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</si>
  <si>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</si>
  <si>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</si>
  <si>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</si>
  <si>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</si>
  <si>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</si>
  <si>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</si>
  <si>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</si>
  <si>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</si>
  <si>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</si>
  <si>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</si>
  <si>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</si>
  <si>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</si>
  <si>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</si>
  <si>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</si>
  <si>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</si>
  <si>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</si>
  <si>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</si>
  <si>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</si>
  <si>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</si>
  <si>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</si>
  <si>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</si>
  <si>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</si>
  <si>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</si>
  <si>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</si>
  <si>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</si>
  <si>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</si>
  <si>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</si>
  <si>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</si>
  <si>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</si>
  <si>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</si>
  <si>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</si>
  <si>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</si>
  <si>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</si>
  <si>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</si>
  <si>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</si>
  <si>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</si>
  <si>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</si>
  <si>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</si>
  <si>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</si>
  <si>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</si>
  <si>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</si>
  <si>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</si>
  <si>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</si>
  <si>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</si>
  <si>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</si>
  <si>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</si>
  <si>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</si>
  <si>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</si>
  <si>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</si>
  <si>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</si>
  <si>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</si>
  <si>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</si>
  <si>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14.100</t>
  </si>
  <si>
    <t>14.101</t>
  </si>
  <si>
    <t>14.102</t>
  </si>
  <si>
    <t>14.103</t>
  </si>
  <si>
    <t>14.104</t>
  </si>
  <si>
    <t>14.105</t>
  </si>
  <si>
    <t>14.106</t>
  </si>
  <si>
    <t>14.107</t>
  </si>
  <si>
    <t>14.108</t>
  </si>
  <si>
    <t>14.109</t>
  </si>
  <si>
    <t>14.110</t>
  </si>
  <si>
    <t>14.111</t>
  </si>
  <si>
    <t>14.112</t>
  </si>
  <si>
    <t>14.113</t>
  </si>
  <si>
    <t>14.114</t>
  </si>
  <si>
    <t>14.115</t>
  </si>
  <si>
    <t>14.116</t>
  </si>
  <si>
    <t>14.117</t>
  </si>
  <si>
    <t>14.118</t>
  </si>
  <si>
    <t>14.119</t>
  </si>
  <si>
    <t>14.120</t>
  </si>
  <si>
    <t>14.121</t>
  </si>
  <si>
    <t>14.122</t>
  </si>
  <si>
    <t>14.123</t>
  </si>
  <si>
    <t>14.124</t>
  </si>
  <si>
    <t>14.125</t>
  </si>
  <si>
    <t>14.126</t>
  </si>
  <si>
    <t>14.127</t>
  </si>
  <si>
    <t>14.128</t>
  </si>
  <si>
    <t>14.129</t>
  </si>
  <si>
    <t>14.130</t>
  </si>
  <si>
    <t>14.131</t>
  </si>
  <si>
    <t>14.132</t>
  </si>
  <si>
    <t>14.133</t>
  </si>
  <si>
    <t>14.134</t>
  </si>
  <si>
    <t>14.135</t>
  </si>
  <si>
    <t>14.136</t>
  </si>
  <si>
    <t>14.137</t>
  </si>
  <si>
    <t>14.138</t>
  </si>
  <si>
    <t>14.139</t>
  </si>
  <si>
    <t>14.140</t>
  </si>
  <si>
    <t>14.141</t>
  </si>
  <si>
    <t>14.142</t>
  </si>
  <si>
    <t>14.143</t>
  </si>
  <si>
    <t>14.144</t>
  </si>
  <si>
    <t>14.145</t>
  </si>
  <si>
    <t>14.146</t>
  </si>
  <si>
    <t>14.147</t>
  </si>
  <si>
    <t>14.148</t>
  </si>
  <si>
    <t>14.149</t>
  </si>
  <si>
    <t>14.150</t>
  </si>
  <si>
    <t>14.151</t>
  </si>
  <si>
    <t>14.152</t>
  </si>
  <si>
    <t>14.153</t>
  </si>
  <si>
    <t>14.154</t>
  </si>
  <si>
    <t>14.155</t>
  </si>
  <si>
    <t>14.156</t>
  </si>
  <si>
    <t>14.157</t>
  </si>
  <si>
    <t>14.158</t>
  </si>
  <si>
    <t>14.159</t>
  </si>
  <si>
    <t>14.160</t>
  </si>
  <si>
    <t>18.11</t>
  </si>
  <si>
    <t>18.12</t>
  </si>
  <si>
    <t>18.13</t>
  </si>
  <si>
    <t>18.14</t>
  </si>
  <si>
    <t>18.15</t>
  </si>
  <si>
    <t>18.16</t>
  </si>
  <si>
    <t>18.17</t>
  </si>
  <si>
    <t>Pasirinkite</t>
  </si>
  <si>
    <t>Viešojo administravimo (valdžios) sektorius</t>
  </si>
  <si>
    <t>Verslo sektorius (privatūs ekonominiai interesai)</t>
  </si>
  <si>
    <t>Pilietinės visuomenės sektorius (socialiniai interesai)</t>
  </si>
  <si>
    <t>Asmenys iki 29 m. (imtinai)</t>
  </si>
  <si>
    <t>Asmenys nuo 30 iki 40 m. (imtinai)</t>
  </si>
  <si>
    <t>18.18</t>
  </si>
  <si>
    <t>Klaidų tikrinimas</t>
  </si>
  <si>
    <t>11.241</t>
  </si>
  <si>
    <t>C dalis. Paramos dydžiai:</t>
  </si>
  <si>
    <t>D dalis. Priemonės indėlis į ES ir nacionalinių horizontaliųjų principų įgyvendinimą:</t>
  </si>
  <si>
    <t>E dalis. Priemonės rezultato rodikliai:</t>
  </si>
  <si>
    <t>F dalis. Pagal priemonę remiamų projektų pobūdis:</t>
  </si>
  <si>
    <t>Adreso eilutė</t>
  </si>
  <si>
    <t>pildo VVG (pasirinkimas iš sąrašo)</t>
  </si>
  <si>
    <t>užsipildo automatiškai, užrakinta</t>
  </si>
  <si>
    <t>užpildyta, užrakinta</t>
  </si>
  <si>
    <t>Trumpa instrukcija</t>
  </si>
  <si>
    <t>Nurodomos priemonių ir tikslų sąsajos (taip, ne - iš sąrašo)</t>
  </si>
  <si>
    <t>Nurodomos priemonių ir poreikių sąsajos (taip, ne - iš sąrašo)</t>
  </si>
  <si>
    <t>VVG užpildo du baltus langelius.</t>
  </si>
  <si>
    <t>Vienas iš dviejų lapų, kuriuose reikia pateikti daugiau informacijos (laisvo teksto).</t>
  </si>
  <si>
    <t>18.19</t>
  </si>
  <si>
    <t>18.20</t>
  </si>
  <si>
    <t>VVG kolegialaus valdymo organo narių skaičius, iš viso</t>
  </si>
  <si>
    <t>Turinys (pavadinimai)</t>
  </si>
  <si>
    <t>Netaikoma</t>
  </si>
  <si>
    <t>ES bendrieji rezultato rodikliai:</t>
  </si>
  <si>
    <t>Nacionaliniai bendrieji rezultato rodikliai:</t>
  </si>
  <si>
    <t>ES bendrieji produkto rodikliai:</t>
  </si>
  <si>
    <t>L700</t>
  </si>
  <si>
    <t>L710</t>
  </si>
  <si>
    <t>Vietos lygiu įgyvendintų projektų, skirtų vietos lygmens inovacijoms, skaičius</t>
  </si>
  <si>
    <t>E</t>
  </si>
  <si>
    <t>D</t>
  </si>
  <si>
    <t>Vietos lygiu įgyvendintų projektų skaičius (apima vietos ir bendradarbiavimo projektus)</t>
  </si>
  <si>
    <t>Nacionaliniai bendrieji produkto rodikliai:</t>
  </si>
  <si>
    <t>VVG teritorijos seniūnijų, kuriose įgyvendinami vietos projektai, skaičius (PLANUOJAMAS)</t>
  </si>
  <si>
    <t>VVG teritorijos kaimo gyvenamųjų vietovių, kurių gyventojams sudarytos palankesnės sąlygos naudotis paslaugomis ir infrastruktūra, skaičius (PLANUOJAMAS)</t>
  </si>
  <si>
    <t>VVG teritorijos seniūnijų skaičius, iš viso</t>
  </si>
  <si>
    <t>VVG teritorijos seniūnijų, kuriose įgyvendinami vietos projektai, dalis, proc.</t>
  </si>
  <si>
    <t>VVG teritorijos kaimo gyvenamųjų vietovių skaičius, iš viso</t>
  </si>
  <si>
    <t>VVG teritorijos kaimo gyvenamųjų vietovių, kurių gyventojams sudarytos palankesnės sąlygos naudotis paslaugomis ir infrastruktūra, dalis, proc.</t>
  </si>
  <si>
    <t>P</t>
  </si>
  <si>
    <t>R</t>
  </si>
  <si>
    <t>VPS rodiklių tipai</t>
  </si>
  <si>
    <t>VPS produkto ir rezultato rodikliai (VPS lygiu)</t>
  </si>
  <si>
    <t>N-R.37.1</t>
  </si>
  <si>
    <t>N-R.37.2</t>
  </si>
  <si>
    <t>N-R.37.3</t>
  </si>
  <si>
    <t>N-R.37.4</t>
  </si>
  <si>
    <t>N-R.37.5</t>
  </si>
  <si>
    <t>N-R.37.6</t>
  </si>
  <si>
    <t>N-P.1</t>
  </si>
  <si>
    <t>N-P.2</t>
  </si>
  <si>
    <t>N-P.3</t>
  </si>
  <si>
    <t>N-P.4</t>
  </si>
  <si>
    <t>N-P.5</t>
  </si>
  <si>
    <t>N-P.6</t>
  </si>
  <si>
    <t>C.1</t>
  </si>
  <si>
    <t>C.2</t>
  </si>
  <si>
    <t>D.1</t>
  </si>
  <si>
    <t>D.2</t>
  </si>
  <si>
    <t>6.4</t>
  </si>
  <si>
    <t>6.5</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</si>
  <si>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</si>
  <si>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</si>
  <si>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</si>
  <si>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</si>
  <si>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</si>
  <si>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</si>
  <si>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</si>
  <si>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</si>
  <si>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</si>
  <si>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</si>
  <si>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</si>
  <si>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</si>
  <si>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</si>
  <si>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</si>
  <si>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</si>
  <si>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</si>
  <si>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</si>
  <si>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</si>
  <si>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</si>
  <si>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</si>
  <si>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</si>
  <si>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</si>
  <si>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</si>
  <si>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</si>
  <si>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</si>
  <si>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</si>
  <si>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</si>
  <si>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</si>
  <si>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</si>
  <si>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</si>
  <si>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</si>
  <si>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</si>
  <si>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</si>
  <si>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Poreikis siejasi su rezultato rodikliu R.39 (kaimo verslai; pilnas rodiklio pavadinimas 6 lape)</t>
  </si>
  <si>
    <t>Poreikis siejasi su rezultato rodikliu R.41 (paslaugos ir infrastruktūra; pilnas rodiklio pavadinimas 6 lape)</t>
  </si>
  <si>
    <t>Poreikis siejasi su rezultato rodikliu R.42 (socialinė įtrauktis; pilnas rodiklio pavadinimas 6 lape)</t>
  </si>
  <si>
    <t>17.11</t>
  </si>
  <si>
    <t>B</t>
  </si>
  <si>
    <t>3.5</t>
  </si>
  <si>
    <t>3.6</t>
  </si>
  <si>
    <t>3.7</t>
  </si>
  <si>
    <t>3.8</t>
  </si>
  <si>
    <t>3.9</t>
  </si>
  <si>
    <t>3.10</t>
  </si>
  <si>
    <t>3.11</t>
  </si>
  <si>
    <t>3.12</t>
  </si>
  <si>
    <t>3.13</t>
  </si>
  <si>
    <t>3.14</t>
  </si>
  <si>
    <t>3.15</t>
  </si>
  <si>
    <t>3.16</t>
  </si>
  <si>
    <t>3.17</t>
  </si>
  <si>
    <t>3.18</t>
  </si>
  <si>
    <t>3.19</t>
  </si>
  <si>
    <t>3.20</t>
  </si>
  <si>
    <t>2.1.1</t>
  </si>
  <si>
    <t>2.1.2</t>
  </si>
  <si>
    <t>2.1.3</t>
  </si>
  <si>
    <t>2.1.4</t>
  </si>
  <si>
    <t>2.1.5</t>
  </si>
  <si>
    <t>2.1.6</t>
  </si>
  <si>
    <t>2.1.7</t>
  </si>
  <si>
    <t>2.1.8</t>
  </si>
  <si>
    <t>2.1.9</t>
  </si>
  <si>
    <t>2.1.10</t>
  </si>
  <si>
    <t>2.2.1</t>
  </si>
  <si>
    <t>2.2.2</t>
  </si>
  <si>
    <t>2.2.3</t>
  </si>
  <si>
    <t>2.2.4</t>
  </si>
  <si>
    <t>2.2.5</t>
  </si>
  <si>
    <t>2.2.6</t>
  </si>
  <si>
    <t>2.2.7</t>
  </si>
  <si>
    <t>2.2.8</t>
  </si>
  <si>
    <t>2.2.9</t>
  </si>
  <si>
    <t>2.2.10</t>
  </si>
  <si>
    <t>2.3.1</t>
  </si>
  <si>
    <t>2.3.2</t>
  </si>
  <si>
    <t>2.3.3</t>
  </si>
  <si>
    <t>2.3.4</t>
  </si>
  <si>
    <t>2.3.5</t>
  </si>
  <si>
    <t>2.3.6</t>
  </si>
  <si>
    <t>2.3.7</t>
  </si>
  <si>
    <t>2.3.8</t>
  </si>
  <si>
    <t>2.3.9</t>
  </si>
  <si>
    <t>2.3.10</t>
  </si>
  <si>
    <t>2.4.1</t>
  </si>
  <si>
    <t>2.4.2</t>
  </si>
  <si>
    <t>2.4.3</t>
  </si>
  <si>
    <t>2.4.4</t>
  </si>
  <si>
    <t>2.4.5</t>
  </si>
  <si>
    <t>2.4.6</t>
  </si>
  <si>
    <t>2.4.7</t>
  </si>
  <si>
    <t>2.4.8</t>
  </si>
  <si>
    <t>2.4.9</t>
  </si>
  <si>
    <t>2.4.10</t>
  </si>
  <si>
    <t>Kompleksinis tikslas</t>
  </si>
  <si>
    <t>8 konkretus tikslas (h punktas)</t>
  </si>
  <si>
    <t>4 konkretus tikslas (d punktas)</t>
  </si>
  <si>
    <t>5 konkretus tikslas (e punktas)</t>
  </si>
  <si>
    <t>6 konkretus tikslas (f punktas)</t>
  </si>
  <si>
    <t>9 konkretus tikslas (i punktas)</t>
  </si>
  <si>
    <t>1 konkretus tikslas (a punktas)</t>
  </si>
  <si>
    <t>2 konkretus tikslas (b punktas)</t>
  </si>
  <si>
    <t>3 konkretus tikslas (c punktas)</t>
  </si>
  <si>
    <t>7 konkretus tikslas (g punktas)</t>
  </si>
  <si>
    <t>Ar priemonė prisideda prie 4 konkretaus BŽŪP tikslo? (tikslas nurodytas 5 lape)</t>
  </si>
  <si>
    <t>Ar priemonė prisideda prie 5 konkretaus BŽŪP tikslo? (tikslas nurodytas 5 lape)</t>
  </si>
  <si>
    <t>Ar priemonė prisideda prie 6 konkretaus BŽŪP tikslo? (tikslas nurodytas 5 lape)</t>
  </si>
  <si>
    <t>Ar priemonė prisideda prie 9 konkretaus BŽŪP tikslo? (tikslas nurodytas 5 lape)</t>
  </si>
  <si>
    <t>Rodklio tipas (R - rezultato, P - produkto)</t>
  </si>
  <si>
    <t>Suma (patikrinimui)</t>
  </si>
  <si>
    <t>VVG:</t>
  </si>
  <si>
    <t>Planuojama rodiklio reikšmė</t>
  </si>
  <si>
    <t>LEADER-20VVG-01</t>
  </si>
  <si>
    <t>LEADER-20VVG-02</t>
  </si>
  <si>
    <t>LEADER-20VVG-03</t>
  </si>
  <si>
    <t>LEADER-20VVG-04</t>
  </si>
  <si>
    <t>LEADER-20VVG-05</t>
  </si>
  <si>
    <t>LEADER-20VVG-06</t>
  </si>
  <si>
    <t>LEADER-20VVG-07</t>
  </si>
  <si>
    <t>LEADER-20VVG-08</t>
  </si>
  <si>
    <t>LEADER-20VVG-09</t>
  </si>
  <si>
    <t>01</t>
  </si>
  <si>
    <t>02</t>
  </si>
  <si>
    <t>03</t>
  </si>
  <si>
    <t>04</t>
  </si>
  <si>
    <t>05</t>
  </si>
  <si>
    <t>06</t>
  </si>
  <si>
    <t>07</t>
  </si>
  <si>
    <t>08</t>
  </si>
  <si>
    <t>09</t>
  </si>
  <si>
    <t>Metai</t>
  </si>
  <si>
    <t>Kvietimų suma, Eur</t>
  </si>
  <si>
    <t>15.21</t>
  </si>
  <si>
    <t>Pastaba:</t>
  </si>
  <si>
    <t>Planuojama išlaidų suma, iš viso, Eur</t>
  </si>
  <si>
    <t>Užsipildo automatiškai (naudojamas 2 lape pateiktas poreikių sąrašas).</t>
  </si>
  <si>
    <t>Užsipildo automatiškai (naudojama 9 lape pateikta informacija apie VPS priemonių ir VVG teritorijos poreikių sąsajas)</t>
  </si>
  <si>
    <t>Pagal šiame stulpelyje pateiktas instrukcijas užpildykite stulpelius nuo 2 iki 21 (vienas stulpelis skirtas vienam poreikiui pagrįsti). Užpildykite tiek stulpelių, kiek poreikių nurodėte 3 lape).</t>
  </si>
  <si>
    <t>Susijusį nacionalinį poreikį pasirinkite iš sąrašo. Jei sąsajų nėra, pasirinkite "Netaikoma".</t>
  </si>
  <si>
    <t>Ar poreikis siejasi su rezultato rodikliu R.3 (skaitmeninės technologijos; pilnas rodiklio pavadinimas 6 lape)?</t>
  </si>
  <si>
    <t>Ar poreikis siejasi su rezultato rodikliu R.37 (darbo vietos; pilnas rodiklio pavadinimas 6 lape)?</t>
  </si>
  <si>
    <t>Laisvas tekstas (ne daugiau kaip 500 simbolių). Kokios VVG teritorijos silpnybės arba išorinės grėsmės rodo egzistuojant problemą (jei poreikis siejamas su esamų problemų sprendimu ar pasiruošimu išorinėms grėsmėms)? Kokios yra problemos priežastys? Šis punktas pildomas, jei nepildomas 4.2 punktas.</t>
  </si>
  <si>
    <t>Laisvas tekstas (ne daugiau kaip 500 simbolių). Kokie VVG teritorijos situacijos analizės rodikliai susiję su poreikiu? Kokios jų reikšmės? Rodiklių reikšmės nurodomos siekiant kiekybiškai pagrįsti poreikio dydį, problemos mastą ar intervencijos poreikį.</t>
  </si>
  <si>
    <t>Laisvas tekstas (ne daugiau kaip 500 simbolių). Ar poreikis susijęs su aukštesnio lygio strategijų įgyvendinimu (savivaldybės, regiono, nacionalinių, ES)? Jei taip, nurodykite aktualias strategijas ir pagrįskite, kodėl joms įgyvendinti nuspęsta naudoti VPS lėšas?</t>
  </si>
  <si>
    <t>Laisvas tekstas (ne daugiau kaip 300 simbolių). Ar formuluojant poreikį atsižvelgta į VVG teritorijos gyventojų nuomonę? Jei taip, pagrįskite.</t>
  </si>
  <si>
    <t>Susijusį nacionalinį poreikį pasirinkite iš sąrašo. Jei sąsajų nėra, pasirinkite "Netaikoma". Vienam VVG teritorijos poreikiui nurodoma nuo 0 iki 3 nacionalinių poreikių. Jei susijusių nacionalinių poreikių yra mažiau nei 3, likusiose eilutėse pasirinkite "Netaikoma".</t>
  </si>
  <si>
    <t>Laisvas tekstas (ne daugiau kaip 500 simbolių). Kokios VVG teritorijos stiprybės arba išorinės galimybės rodo egzistuojantį potencialą (jei poreikis siejamas su egzistuojančio potencialo ar galimybių išnaudojimu)? Ko trūksta, kad būtų galima išnaudoti egzistuojantį potencialą? 4.2 ir 4.3 punktai pildomi pasirinktinai, atsižvelgiant į tai, ar poreikis labiau siejasi su potencialo išnaudojimu (pildomas 4.2 punktas), ar su problemų sprendimu, pasirengimu grėsmėms (pildomas 4.3 punktas). Šis punktas pildomas, jei nepildomas 4.3 punktas.</t>
  </si>
  <si>
    <t>ES bendrųjų rezultato rodiklių reikšmės (A dalis) nurodomos automatiškai užpildžius 11 lapą.</t>
  </si>
  <si>
    <t>ES bendrųjų produkto rodiklių reikšmės (B dalis) nurodomos automatiškai užpildžius 10 lapą.</t>
  </si>
  <si>
    <t>Nacionalinių bendrųjų rezultato rodiklių reikšmės (C dalis) nurodomos automatiškai užpildžius 13 lapą. Šių rodiklių siekiama VVG pasirinkimu (rodikliai nėra privalomi).</t>
  </si>
  <si>
    <t>Nacionalinių bendrųjų produkto rodiklių reikšmės (D dalis) nurodomos apskaičiuojamos užpildžius 1 lapą ir atitinkamus baltus langelius šiame lape.</t>
  </si>
  <si>
    <t>6.21 punkte VVG nurodo, kiek VVG teritorijos seniūnijų apims vietos projektai. Visas seniūnijų skaičius (6.22 punktas) nurodomas automatiškai, kai užpildomas 1 lapas. Ši informacija siejasi su 10 lape pateikto VPS priemonių aprašymo 10.32 ir 10.33 punktais. Realiai pasiekta rodiklio reikšmė (6.23 punktas) vertinama tik VPS įgyvendinimo pabaigoje, centralizuotai apibendrinus duomenis apie visų vietos projektų įgyvendinimo vietą (seniūniją). Šie duomenys turi būti renkami VVG ir NMA nuo vietos projektų įgyvendinimo pradžios. Jei vietos projektas įgyvendinamas keliose seniūnijose, turi būti surinkti duomenys apie visas vietos projekto įgyvendinimo seniūnijas.</t>
  </si>
  <si>
    <t>6.25 punkte VVG nurodo, kiek VVG teritorijos gyvenamųjų vietovių apims vietos projektai. Visas gyvenamųjų vietovių skaičius (6.26 punktas) nurodomas automatiškai, kai užpildomas 1 lapas. Realiai pasiekta rodiklio reikšmė (6.27 punktas) vertinama tik VPS įgyvendinimo pabaigoje, centralizuotai apibendrinus duomenis apie visų vietos projektų įgyvendinimo vietą (gyvenamąją vietovę). Šie duomenys turi būti renkami VVG ir NMA nuo vietos projektų įgyvendinimo pradžios. Jei vietos projektas įgyvendinamas keliose gyvenamosiose vietovėse, turi būti surinkti duomenys apie visas vietos projekto įgyvendinimo gyvenamąsias vietoves.</t>
  </si>
  <si>
    <t>Priemonės numeris (kodui)</t>
  </si>
  <si>
    <t>(slėpti)</t>
  </si>
  <si>
    <t>Rekomenduojamas VPS priemonės pavadinimo ilgis - ne daugiau kaip 70 simbolių (t. y., kad tilptų į vieną eilutę atitinkamame stulpelyje). Maksimalus leidžiamas VPS priemonės pavadinimo ilgis - ne daugiau kaip 100 simbolių.</t>
  </si>
  <si>
    <t>2 ir 3 stulpeliai užpildomi automatiškai naudojant 7 lape pateiktą informaciją.</t>
  </si>
  <si>
    <t>Užsipildo automatiškai, kai yra užpildytas 7 lapas.</t>
  </si>
  <si>
    <t>Užsipildo automatiškai, kai yra užpildytas 9 lapas.</t>
  </si>
  <si>
    <t>Užsipildo automatiškai, kai yra užpildytas 8 lapas.</t>
  </si>
  <si>
    <t>Užsipildo automatiškai, kai yra užpildytas 15 lapas.</t>
  </si>
  <si>
    <t>Pasirinkite taip arba ne. Pasirinkus "Taip" reikia užpildyti atitinkamą 11 lapo lentelę (nurodyti planuojamas rodiklio reikšmes).</t>
  </si>
  <si>
    <t>Nurodykite tik sveiką skaičių be tarpų. Maksimali reikšmė - 200. Šiame punkte pateikti duomenys naudojami 6 ir 7 lapuose.</t>
  </si>
  <si>
    <t>Klaidų tikrinimas (veikia tik pilnai užpildžius 10 lapo 10.27 punktą - paskirsčius visas paramos lėšas VPS priemonėms)</t>
  </si>
  <si>
    <t>4 stulpelis užsipildo automatiškai, užpildžius 5-24 stulpelius.</t>
  </si>
  <si>
    <t>5-24 stulpeliai pildomi po tai, kai užpildomas 3 lapas (parengiamas poreikių sąrašas). Jei SSGG teiginys susijęs su poreikiu, pasirinkite "Taip". Iš anksto nurodyta reikšmė "Ne".</t>
  </si>
  <si>
    <t>3 stulpelis: Situacijos analizės rodikliai numeruojami VPS I dalyje (Word) atliekant situacijos analizę, pavyzdžiui, 1 rodiklis, 2 rodiklis ir t.t.</t>
  </si>
  <si>
    <t>Užpildykite 2 stulpelį: nurodykite bendrą VVG kolegialaus valdymo organo narių skaičių ir pateikite duomenis apie narių pasiskirstymą pagal sektorius, lytį ir amžių.</t>
  </si>
  <si>
    <t xml:space="preserve">Įsitikinkite, kad eilutė "Iš viso" kiekvienoje lentelėje sutampa su bendru VVG kolegialaus valdymo organo narių skaičiumi (t. y. klaidų tikrinimo stulpelyje nėra klaidos pranešimo). </t>
  </si>
  <si>
    <t>(teikiant VPS)</t>
  </si>
  <si>
    <t>17.12</t>
  </si>
  <si>
    <t xml:space="preserve">Užpildykite baltus langelius 17.9 ir 17.10 punktuose. Šių langelių reikšmių suma turi būti 100. </t>
  </si>
  <si>
    <t xml:space="preserve">Metinės vietos projektų įgyvendinimo išlaidos (17.3 punktas) yra VVG Projektų atrankos komiteto (PAK) patvirtintų vietos projektų paramos suma, t. y. kiekvienais metais planuojamų atrinkti vietos projektų paramos suma (ši informacija susijusi su 15 lape pateiktu kvietimų grafiku). n metų I-III ketvirčių kvietimų sumos įrašomos į n metų langelį (darant prielaidą, kad šie vietos projektai bus atrinkti ir patvirtinti iki n metų pabaigos), o n metų IV ketvirčio kvietimų suma įskaičiuojama į n+1 metų stulpelį, nes daroma prielaida, kad vietos projektai nebus atrinkti ir patvirtinti n metais. </t>
  </si>
  <si>
    <t>Planuojama paramos suma, Eur</t>
  </si>
  <si>
    <t xml:space="preserve">Kiekvienoje išlaidų kategorijoje nurodoma planuojama paramos suma iš viso per VPS įgyvendinimo laikotarpį. </t>
  </si>
  <si>
    <t xml:space="preserve">Pilki langeliai 4 ir 5 stulpeliuose užsipildo automatiškai, pilnai užpildžius 7 ir 10 lapus. 7 lape kiekvienai VPS priemonei nurodoma priemonės rūšis, 10 lape kiekvienai VPS priemonei nurodoma planuojama paramos suma.  </t>
  </si>
  <si>
    <t>Įsitikinkite, kad klaidų tikrinimo stulpelyje nėra klaidų, t. y. vietos projektų įgyvendinimo išlaidos sudaro 80 proc. visų išlaidų, o VPS administravimo išlaidos (kartu su VVG bendradarbiavimo projektų išlaidomis) - 20 proc. visų išlaidų.</t>
  </si>
  <si>
    <t>15.22</t>
  </si>
  <si>
    <t>Planuojamą kvietimo paramos sumą aktualiame langelyje galite nurodyti dviem būdais: 1) kaip skaičių arba 2) kaip formulę (3 stulpelyje nurodytą priemonės paramos sumą dauginant iš procentų, kurie turi būti išreikšti vieneto dalimis, t. y. 1=100 proc., 0,5=50 proc. ir t. t.). Pavyzdžiui: G9 langelyje pateikta formulė =D9*0,25 reiškia, kad 2024 m. I ketvirtį planuojama paskelbti kvietimą, kurio paramos suma bus 25 proc. priemonės biudžeto. Rekomenduojame naudoti formules.</t>
  </si>
  <si>
    <t>4 ir 5 stulpeliai užpildomi automatiškai naudojant šio lapo 6-29 stulpeliuose pateiktą informaciją.</t>
  </si>
  <si>
    <t xml:space="preserve">Užpildykite baltus langelius 6-29 stulpeliuose, t. y. 3 stulpelyje nurodytą planuojamą paramos sumą paskirstykite į tiek dalių, kiek planuojate kvietimų pagal konkrečią VPS priemonę. Planuojamą kvietimo paramos sumą įrašykite į tą langelį, kuris atitinka planuojamą kvietimo paskelbimo datą (metų ketvirčių tikslumu). </t>
  </si>
  <si>
    <t>Skaičius įveskite be tarpų ir kitų simbolių. Galimi dešimtainiai skaičiai (centai skiriami kableliu). Maksimali kvietimo suma - 1 000 000 Eur.</t>
  </si>
  <si>
    <t>Užpildykite geltonus ir baltus langelius 3-6 stulpeliuose.</t>
  </si>
  <si>
    <t xml:space="preserve">3 stulpelis, pilkas langelis: VPS priemonių pavadinimai nurodomi automatiškai, kai yra pilnai užpildytas 7 lapas. </t>
  </si>
  <si>
    <t>3 stulpelis, pilkas langelis: Su konkrečia VPS priemone susijusių VVG teritorijos poreikių skaičius nurodomas automatiškai, kai yra pilnai užpildytas 9 lapas (nurodytos VPS priemonių ir VVG teritorijos poreikių sąsajos).</t>
  </si>
  <si>
    <t>3 stulpelis, geltoni langeliai: Pasirinkite iš sąrašo su konkrečia VPS priemone susijusius VVG teritorijos poreikius (iki 3 poreikių kiekvienai VPS priemonei). Svarbu pasirinkti tiek ir tuos poreikius, kurie 9 lape buvo susieti su konkrečia VPS priemone.</t>
  </si>
  <si>
    <t>Pokyčio rodiklio siekiama reikšmė 2029 m.</t>
  </si>
  <si>
    <t>NB! Pokyčių rodikliai turi būti susiję su VVG teritorijos situacijos analizės rodikliais, ypač rodikliais, kurie naudojami VVG teritorijos poreikiams pagrįsti (4 lape pateikto poreikių pagrindimo 4.4 punktas).</t>
  </si>
  <si>
    <t>Pildymo instrukcija (18 lapas)</t>
  </si>
  <si>
    <t>Pildymo instrukcija (17 lapas)</t>
  </si>
  <si>
    <t>Pildymo instrukcija (16 lapas)</t>
  </si>
  <si>
    <t>Pildymo instrukcija (14 lapas)</t>
  </si>
  <si>
    <t>Pildymo instrukcija (15 lapas)</t>
  </si>
  <si>
    <t>4-6 stulpeliai, pilkas laukas: Pokytis, kurio siekiama konkrečia VPS priemone įkeliamas automatiškai, kai yra pilnai užpildytas 10 lapo 10.12 punktas. Šiam pokyčiui kiekybiškai išreikšti pasirenkami pokyčių rodikliai, nurodomos jų pradinės ir siekiamos reikšmės. Kiekvienai VPS priemonei pateikiamas vienas pokyčio aprašymas (10 lapo 10.12 punktas). Kiekvienam pokyčiui nurodomas bent vienas kiekybinis pokyčio rodiklis (14 lapas).</t>
  </si>
  <si>
    <t>Pildymo instrukcija (13 lapas)</t>
  </si>
  <si>
    <t>Pildant baltus langelius nurodomas tik skaičius. Skaičiai įvedami be tarpų ir kitų simbolių. Galimi dešimtainiai skaičiai (centai skiriami kableliu). Maksimali reikšmė - 100 darbo vietų.</t>
  </si>
  <si>
    <t>Jei "Taip" nurodyta 13.5 punkte, pildomi 13.11-13.13 punktai. Šių trijų eilučių suma turi sutapti su 13.3 punkte nurodytu bendru darbo vietų skaičiumi.</t>
  </si>
  <si>
    <t>Jei "Taip" nurodyta 13.4 punkte, pildomi 13.7-13.9 punktai. Šių trijų eilučių suma turi sutapti su 13.3 punkte nurodytu bendru darbo vietų skaičiumi.</t>
  </si>
  <si>
    <t>Pildymo instrukcija (12 lapas)</t>
  </si>
  <si>
    <t>2 stulpelis užpildomas automatiškai (naudojami 7 lape pateikti VPS priemonių pavadinimai)</t>
  </si>
  <si>
    <t>Pagrindimo ilgis ribojamas (leidžiama ne daugiau kaip 300 simbolių).</t>
  </si>
  <si>
    <t>12.21</t>
  </si>
  <si>
    <t>12.22</t>
  </si>
  <si>
    <t>Kiekybinio tikslo pagrindimas</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</si>
  <si>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</si>
  <si>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</si>
  <si>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</si>
  <si>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</si>
  <si>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</si>
  <si>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</si>
  <si>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</si>
  <si>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</si>
  <si>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</si>
  <si>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</si>
  <si>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</si>
  <si>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</si>
  <si>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</si>
  <si>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</si>
  <si>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</si>
  <si>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</si>
  <si>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</si>
  <si>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</si>
  <si>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</si>
  <si>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</si>
  <si>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</si>
  <si>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</si>
  <si>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</si>
  <si>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</si>
  <si>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</si>
  <si>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</si>
  <si>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</si>
  <si>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</si>
  <si>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</si>
  <si>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</si>
  <si>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</si>
  <si>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</si>
  <si>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</si>
  <si>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</si>
  <si>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</si>
  <si>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</si>
  <si>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</si>
  <si>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</si>
  <si>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</si>
  <si>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</si>
  <si>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</si>
  <si>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</si>
  <si>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</si>
  <si>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</si>
  <si>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</si>
  <si>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</si>
  <si>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</si>
  <si>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</si>
  <si>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</si>
  <si>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</si>
  <si>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</si>
  <si>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</si>
  <si>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</si>
  <si>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</si>
  <si>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</si>
  <si>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</si>
  <si>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</si>
  <si>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</si>
  <si>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</si>
  <si>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</si>
  <si>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</si>
  <si>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</si>
  <si>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</si>
  <si>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</si>
  <si>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</si>
  <si>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</si>
  <si>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</si>
  <si>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</si>
  <si>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</si>
  <si>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</si>
  <si>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</si>
  <si>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</si>
  <si>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</si>
  <si>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</si>
  <si>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</si>
  <si>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</si>
  <si>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</si>
  <si>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12.100</t>
  </si>
  <si>
    <t>12.101</t>
  </si>
  <si>
    <t>12.102</t>
  </si>
  <si>
    <t>12.103</t>
  </si>
  <si>
    <t>12.104</t>
  </si>
  <si>
    <t>12.105</t>
  </si>
  <si>
    <t xml:space="preserve">3 stulpelis užpildomas automatiškai (naudojamos 11 lape pateiktos siekiamos rodiklių reikšmės). R.3 rodiklio reikšmės perkeliamos iš 11 lapo 1 lentelės, R.37 rodiklio reikšmės perkeliamos iš 11 lapo 2 lentelės, R.39 rodiklio reikšmės perkeliamos iš 11 lapo 3 lentelės, R.41 rodiklio reikšmės perkeliamos iš 11 lapo 4 lentelės, R.42 rodiklio reikšmės perkeliamos iš 11 lapo 5 lentelės. </t>
  </si>
  <si>
    <t>Pagrindimo ilgis</t>
  </si>
  <si>
    <r>
      <t xml:space="preserve">Pagrindime prašome nurodyti, kaip nustatyti rodiklio siekiama reikšmė VPS priemonės lygiu. Pagrindimo pavyzdys (rodiklis R.3, siekiama reikšmė - 10 ūkių): </t>
    </r>
    <r>
      <rPr>
        <i/>
        <sz val="11"/>
        <rFont val="Calibri"/>
        <family val="2"/>
        <scheme val="minor"/>
      </rPr>
      <t>Pagal priemonę planuojama paremti 10 projektų. Vieną projektą įgyvendins vienas ūkis. Skaitmeninių ūkininkavimo technologijų diegimas yra privalomas visuose pagal priemonę finansuojamuose vietos projektuose, todėl 10 projektų reiškia 10 ūkių.</t>
    </r>
  </si>
  <si>
    <t xml:space="preserve">Šiame lape prašome pateikti informaciją apie tai, kaip apskaičiavote pasirinktų ES bendrųjų rezultato rodiklių (R.3, R.37, R.39, R.41 ir R.42) siekiamas reikšmes kiekvienos VPS priemonės lygiu. </t>
  </si>
  <si>
    <t xml:space="preserve">Prašome užpildyti baltus langelius 4 stulpelyje (tiek langelių, kiek yra VPS priemonių, kurioms taikomas atitinkamas rodiklis). Pavyzdžiui, jei R.3 rodiklis taikomas vienai VPS priemonei, tai reikia užpildyti vieną langelį. </t>
  </si>
  <si>
    <t>Įsitikinkite, kad klaidų tikrinimo stulpelyje nėra klaidų, t. y. pagrindimai pateikti visiems rodikliams, kurių reikšmė 3 stulpelyje yra didesnė už 0.</t>
  </si>
  <si>
    <t>Pildymo instrukcija (11 lapas)</t>
  </si>
  <si>
    <t>Prašome užpildyti tik tas lenteles, kurios skirtos Jūsų pasirinktiems rodikliams. Pavyzdžiui, jei VPS prisidės prie 3 ES bendrųjų rezultato rodiklių (R.37, R.39 ir R.42), o VPS rodiklių nenusimatėte, reikia užpildyti tris lenteles (2 lentelę, 3 lentelę ir 5 lentelę).</t>
  </si>
  <si>
    <t>ES bendriesiems rezultato rodikliams skirtos lentelės yra mėlynos, o VPS rodikliams skirtos lentelės yra žalios.</t>
  </si>
  <si>
    <t>Ar rodiklis taikomas VPS priemonei?</t>
  </si>
  <si>
    <t>Visos lentelės yra vienodos, išskyrus 2 lentelę, kurioje yra dvi papildomos eilutės (11.21 ir 11.22 punktai).</t>
  </si>
  <si>
    <t xml:space="preserve">Iš pradžių prašome užpildyti 3-22 stulpelius visų lentelių eilutėje "Kiekybinis tikslas iki 2029 m.". Pildomi tie eilutės langeliai, virš kurių esančioje eilutėje "Ar rodiklis taikomas VPS priemonei?" nurodyta "Taip". </t>
  </si>
  <si>
    <t>Ar aktualus darbo vietų paskirstymas pagal lytį?</t>
  </si>
  <si>
    <t>Ar aktualus darbo vietų paskirstymas pagal amžių?</t>
  </si>
  <si>
    <t>Užpildžius 3-22 stulpelius visose konkrečiai VPS aktualiose lentelėse, prašome pereiti prie 2 stulpelio pildymo. Šiame stulpelyje reikia nurodyti metines kiekvienos rodiklio reikšmes. Jos nurodomos visai VPS, o ne atskiroms priemonėms. Pavyzdžiui, jei planuojama sukurti 20 darbo vietų (5 darbo vietas pagal 1 priemonę ir 15 darbo vietų pagal 2 priemonę), 2 stulpelyje reikia nurodyti, kada šios darbo vietos turėtų būti sukurtos (pavyzdžiui, 10 darbo vietų 2025 m. ir 10 darbo vietų 2026 m.). 2030 ir 2031 m. langeliai nepildomi.</t>
  </si>
  <si>
    <t>Skaičių įvedimo taisyklės:</t>
  </si>
  <si>
    <t>2 stulpelis, 2 lentelė: Galima įvesti ir dešimtainius skaičius. Didžiausias galimas skaičius yra 1000.</t>
  </si>
  <si>
    <t xml:space="preserve">Pabaigoje įsitikinkite, kad kiekvienos lentelės klaidų tikrinimo eilutėje nėra klaidų, t. y. eilutėje "Kiekybinis tikslas iki 2029 m." nurodyta reikšmė ir 2024-2029 m. rodiklio reikšmių suma eilutėje "Iš viso" sutampa. </t>
  </si>
  <si>
    <t>3-22 stulpeliai, 2 lentelė: Galima įvesti ir dešimtainius skaičius (pavyzdžiui, 5,5). Didžiausias galimas skaičius - 100.</t>
  </si>
  <si>
    <t>3-22 stulpeliai, 4-15 lentelės: Galima įvesti tik sveikus skaičius. Didžiausias galimas skaičius - 100 000.</t>
  </si>
  <si>
    <t>2 stulpelis, 1 lentelė ir 3-15 lentelės: Galima įvesti tik sveikus skaičius. Didžiausias galimas skaičius - 100 000.</t>
  </si>
  <si>
    <t>3-22 stulpeliai, 1 ir 3 lentelės: Galima įvesti tik sveikus skaičius. Didžiausias galimas skaičius - 50.</t>
  </si>
  <si>
    <t>Šiame lape prašome nurodyti ES bendrųjų rezultato rodiklių ir VPS rodiklių siekiamas reikšmes kiekvienos VPS priemonės lygiu. Šis lapas pildomas tik pilnai užpildžius 10 lapo 10.48-10.64 punktus (juose nurodoma, kurie rodikliai taikomi kiekvienai VPS priemonei).</t>
  </si>
  <si>
    <t>Pildant 2 lentelės 3-22 stulpelius papildomai reikia užpildyti eilutes "Ar aktualus darbo vietų paskirstymas pagal lytį?" ir "Ar aktualus darbo vietų paskirstymas pagal amžių?" (pasirinkti iš sąrašo reikšmę "Taip" arba "Ne"). Reikšmė "Taip" reiškia, kad pagal konkrečią VPS priemonę taikomas reikalavimas darbo vietas kurti tam tikro amžiaus arba lyties asmenims. NB! Šiose eilutėse pateikta informacija apie taikomą darbo vietų paskirstymą pagal amžių ar lytį turi sutapti su VPS priemonių aprašymo 10.41-10.46 punktuose pateikta informacija. Pasirinkus "Taip" būtina užpildyti atitinkamai VPS priemonei skirtą stulpelį 13 lape.</t>
  </si>
  <si>
    <t>VVG kodas (4 didžiosios raidės)</t>
  </si>
  <si>
    <t>Pildymo instrukcija (2 lapas)</t>
  </si>
  <si>
    <t xml:space="preserve">1.1 punkte nurodykite pilną VVG pavadinimą, 1.2 punkte - VVG kodą (4 didžiosios raidės). </t>
  </si>
  <si>
    <t>Užpildykite baltus langelius 1.1-1.4 bei 1.10.1-1.10.2 punktuose. Geltoname langelyje 1.5 punkte pasirinkite "Taip", jei VPS yra teminė.</t>
  </si>
  <si>
    <t>Pildymo instrukcija (1 lapas)</t>
  </si>
  <si>
    <t>3 stulpelis: Kitas informacijos šaltinis galimybėms ir grėsmėms pagrįsti numeruojami VPS I dalyje (Word) atliekant situacijos analizę, pavyzdžiui, 1 informacijos šaltinis, 2 informacijos šaltinis ir t.t.). Tai gali būti eksperto nuomonė, aukštesnio lygio strateginis dokumentas, mokslinis tyrimas, VVG teritorijos gyventojų nuomonė (pasiektas konsensusas tam tikru klausimu) ar pan. Situacijos analizėje turi būti nurodyta konkrečiai, kokio eksperto nuomonė, koks strateginis dokumentas ir pan.</t>
  </si>
  <si>
    <t>2 ir 3 stulpeliai užpildomi atlikus VVG teritorijos situacijos analizę (parengtus VPS I dalies 2 skyrių). Rekomenduojame SSGG teiginius formuluoti taip, kad visas teiginys tilptų į 1-2 eilutes. Maksimalus SSGG teiginio ilgis yra 100 simbolių.</t>
  </si>
  <si>
    <t>Pildymo instrukcija (3 lapas)</t>
  </si>
  <si>
    <t>Jei VPS įgyvendinimo metu iškyla poreikis įtraukti naujas VPS priemones, pakeitimai atliekami šiame lape (įrašoma nauja priemonė ir atitinkamai užpildomi 8-15 lapai).</t>
  </si>
  <si>
    <t>Pildymo instrukcija (7 lapas)</t>
  </si>
  <si>
    <t>Jei VPS įgyvendinimo metu iškyla poreikis įtraukti naujus poreikius, pakeitimai atliekami šiame lape (įrašomas naujas poreikis ir atitinkamai užpildomi 2, 4 ir 9 lapai bei patikslinama 13 lape pateikta informacija.</t>
  </si>
  <si>
    <t>Šiame lape pateikiamas VVG teritorijos poreikių sąrašas. Ši informacija naudojama 2 lape, 4 lape ir 9 lape.</t>
  </si>
  <si>
    <t>Rekomenduojamas poreikio ilgis - ne daugiau kaip 70 simbolių (t. y., kad tilptų į vieną eilutę). Maksimalus leidžiamas ilgis - ne daugiau kaip 150 simbolių.</t>
  </si>
  <si>
    <t>Pildymo instrukcija (4 lapas)</t>
  </si>
  <si>
    <t>Pildymo instrukcija (5 lapas):</t>
  </si>
  <si>
    <t>Užpildykite 3 stulpelį. Prie kiekvieno BŽŪP tikslo nurodykite, ar jis bus įgyvendinamas VVG teritorijoje (pasirinkite "Taip", jei bus įgyvendinamas).</t>
  </si>
  <si>
    <r>
      <t xml:space="preserve">4-6 ir 9 tikslai gali būti pasirenkami įgyvendinti </t>
    </r>
    <r>
      <rPr>
        <b/>
        <sz val="11"/>
        <color theme="1"/>
        <rFont val="Calibri"/>
        <family val="2"/>
        <scheme val="minor"/>
      </rPr>
      <t xml:space="preserve">horizontaliai </t>
    </r>
    <r>
      <rPr>
        <sz val="11"/>
        <color theme="1"/>
        <rFont val="Calibri"/>
        <family val="2"/>
        <charset val="186"/>
        <scheme val="minor"/>
      </rPr>
      <t xml:space="preserve">(t. y. prie 8 tikslo arba kompleksinio tikslo prisidedančiose VPS priemonėse papildomai taikant reikalavimus, kurie užtikrintų vietos projektų indėlį į 4, 5, 6 arba 9 tikslo įgyvendinimą). Tokiu atveju suteikiami papildomi atrankos balai. Šiuos tikslus taip pat galima įgyvendinti </t>
    </r>
    <r>
      <rPr>
        <b/>
        <sz val="11"/>
        <color theme="1"/>
        <rFont val="Calibri"/>
        <family val="2"/>
        <scheme val="minor"/>
      </rPr>
      <t>vertikaliai</t>
    </r>
    <r>
      <rPr>
        <sz val="11"/>
        <color theme="1"/>
        <rFont val="Calibri"/>
        <family val="2"/>
        <charset val="186"/>
        <scheme val="minor"/>
      </rPr>
      <t xml:space="preserve">, t. y. numatyti atskiras VPS priemones, kurioms šie tikslai yra pagrindiniai. Pavyzdžiui, galima numatyti vieną priemonę 4 tikslo ir vieną priemonę 9 tikslo įgyvendinimui, tačiau papildomi balai VPS atrankos metu suteikiami tik data, kai visos VPS priemonės prisideda prie atitinkamų tikslų. VPS galima derinti abu šių tikslų įgyvendinimo būdus, t. y. daliai VPS priemonių šiuos tikslus numatyti kaip pagrindinius (vertikalius), o daliai - kaip papildomus (horizontalius). </t>
    </r>
  </si>
  <si>
    <t>Pildymo instrukcija (6 lapas)</t>
  </si>
  <si>
    <t>VPS turi prisidėti prie 8 konkretaus tikslo įgyvendinimo ir kompleksinio tikslo įgyvendinimo (jei pasirenkama siekti rodiklio R.3). VPS turi būti numatyta priemonių, kurioms šie BŽŪP tikslai yra pagrindiniai (pagrindinis BŽŪP tikslas kiekvienai VPS priemonei nurodomas priemonės aprašymo 10.5 punkte).</t>
  </si>
  <si>
    <t xml:space="preserve">4 stulpelis užpildomas automatiškai, kai yra užpildytas 8 lapas. </t>
  </si>
  <si>
    <t>Pildymo instrukcija (8 lapas)</t>
  </si>
  <si>
    <t>Pildymo instrukcija (9 lapas)</t>
  </si>
  <si>
    <t>Visuose langeliuose iš anksto nurodyta reikšmė "Ne".</t>
  </si>
  <si>
    <t>Įsitikinkite, kad klaidų tikrinimo stulpelyje nėra klaidų, t. y. 3 stulpelio reikšmė ne daugiau kaip 3.</t>
  </si>
  <si>
    <t>4-23 stulpeliuose pasirinkite "Taip", jei atitinkama VPS priemonė prisideda prie VVG teritorijos poreikio patenkinimo. Viena priemonė gali prisidėti prie 1-3 poreikių tenkinimo. Aprašant pokyčius, kurių siekiama atitinkama VPS priemone (10 lapo 10.12 punkte ir 13 lape), turi būti naudojami su atitinkamu poreikiu susiję pokyčių rodikliai. Su poreikiu susiję rodikliai nurodomi 4 lapo 4.4 punkte, tie patys rodikliai gali būti naudojami 13 lape kaip kiekybiniai pokyčių rodikliai.</t>
  </si>
  <si>
    <t>Įsitikinkite, kad klaidų tikrinimo stulpelyje (24 stulpelis) nėra klaidų, t. y. 3 stulpelio reikšmė ne daugiau kaip 3.</t>
  </si>
  <si>
    <t>SO9. Gerinti Sąjungos žemės ūkio atsaką į visuomenės poreikius, susijusius su maistu ir sveikata, mažinti maisto atliekų kiekį, gerinti gyvūnų gerovę ir kovoti su atsparumu antimikrobinėms medžiagoms</t>
  </si>
  <si>
    <t>* Pilna 9 konkretaus tikslo formuluotė yra tokia: Gerinti Sąjungos žemės ūkio atsaką į visuomenės poreikius, susijusius su maistu ir sveikata, įskaitant aukštos kokybės, saugų ir maistingą maistą, pagamintą tvariu būdu, mažinti maisto atliekų kiekį, gerinti gyvūnų gerovę ir kovoti su atsparumu antimikrobinėms medžiagoms.</t>
  </si>
  <si>
    <t>Priemonių, kurioms tikslas yra pagrindinis, skaičius</t>
  </si>
  <si>
    <t>5 stulpelis užpildomas automatiškai, kai yra užpildytas 10 lapas (10.5 punktas).</t>
  </si>
  <si>
    <t>Priemonių, kurios tikslą įgyvendina horizontaliai, skaičius</t>
  </si>
  <si>
    <t>6 stulpelis užpildomas automatiškai, kai yra užpildytas 10 lapas (10.6-10.9 punktai).</t>
  </si>
  <si>
    <t>Iš viso įgyvendina BŽŪP tikslų</t>
  </si>
  <si>
    <t>Pastabos ŽŪM</t>
  </si>
  <si>
    <t>7 lape paslėptas L stulpelis (naudoja formulė F stulpelyje).</t>
  </si>
  <si>
    <t>11 lape paslėptas Y stulpelis (naudoja formulė D-W stulpeliuose).</t>
  </si>
  <si>
    <t>VVG pildo stulpelius nuo 2 iki 21 (tiek stulpelių, kiek planuoja priemonių). Priemonės aprašymą sudaro 6 dalys (žymimos raidėmis nuo A iki F) ir 75 eilutės, iš kurių 13 - nepildomos, 5 - užsipildo automatiškai, 35 eilučių reikšmės pasirenkamos iš sąrašo (iš jų 32 eilutėse sąrašas yra taip/ne tipo), 3 eilutėse nurodomi tik skaičiai (paramos suma priemonei ir planuojamų paremti projektų skaičius), o 19 eilučių įvedamas laisvas tekstas (iš jų 11 eilučių privaloma užpildyti, o 8 pildomos pasirinktinai).</t>
  </si>
  <si>
    <t>Lapas užrakintas, nepildomas. Lape pateiktą informaciją tikslinti gali tik formos rengėjai.</t>
  </si>
  <si>
    <t>Rodiklis</t>
  </si>
  <si>
    <t>Užsipildo automatiškai</t>
  </si>
  <si>
    <t>Pasirinkite iš sąrašo. Jei priemonė įgyvendina kelis BŽŪP tikslus (jie nurodomi 8 lape), šioje eilutėje reikia pasirinkti vieną (pagrindinį). Priemonės sąsaja su kitais pasirinktais BŽŪP tikslais atskleidžiama pildant priemonės aprašymo 10.6-10.9 punktus (juose nurodoma, prie kurių BŽŪP tikslų priemonė prisidės horizontaliai) ir E ir F dalis (juose nurodomi visi rodikliai, prie kurių prisidės VPS priemonė). VPS rodikliai gali būti susiję su BŽŪP 1-3 ir 7 tikslais.</t>
  </si>
  <si>
    <t>Pasirinkite iš sąrašo. Galimi 3 variantai: 1) "Taip, privalomai" (kai reikalavimas bus taikomas visiems priemonės projektams, pavyzdžiui, kaip tinkamumo sąlyga); 2) "Taip, pasirinktinai" (kai pareiškėjai turės galimybę pasirinkti, ar atsižvelgti į reikalavimą, arba reikalavimas bus taikomas tik daliai kvietimų ar vietos projektų, pavyzdžiui, suteikiant papildomus atrankos balus); 3) "Ne" (kai reikalavimas neaktualus arba netaikomas).</t>
  </si>
  <si>
    <t>Pasirinkite taip arba ne.</t>
  </si>
  <si>
    <t>Pasirinkite taip arba ne. Šie projektai prisideda prie BŽŪP 3 konkretaus tikslo. Jei pagal VPS priemonę finansuojami tokie projektai, priemonė galėtų siekti VVG pasirinktų produkto ir (arba) rezultato rodiklių, susijusių su BŽŪP 3 konkrečiu tikslu (galima rinktis SP reglamento 1 priede nurodytus rodiklius).</t>
  </si>
  <si>
    <t>Pasirinkite taip arba ne.  Šie projektai prisideda prie BŽŪP 4 konkretaus tikslo. Jei pagal VPS priemonę finansuojami tokie projektai, priemonė galėtų siekti VVG pasirinktų produkto ir (arba) rezultato rodiklių, susijusių su BŽŪP 4 konkrečiu tikslu (galima rinktis SP reglamento 1 priede nurodytus rodiklius).</t>
  </si>
  <si>
    <t>Pasirinkite taip arba ne. Šie projektai prisideda prie BŽŪP 4 konkretaus tikslo. Jei pagal VPS priemonę finansuojami tokie projektai, priemonė galėtų siekti VVG pasirinktų produkto ir (arba) rezultato rodiklių, susijusių su BŽŪP 4 konkrečiu tikslu (galima rinktis SP reglamento 1 priede nurodytus rodiklius).</t>
  </si>
  <si>
    <t>Pasirinkite taip arba ne. Šie projektai prisideda prie BŽŪP 8 konkretaus tikslo. Jei pagal VPS priemonę finansuojami tokie projektai, priemonė turėtų siekti rodiklio R.37.</t>
  </si>
  <si>
    <t>Pasirinkite taip arba ne. Šie projektai prisideda prie BŽŪP 8 konkretaus tikslo. Jei pagal VPS priemonę finansuojami tokie projektai, priemonė turėtų siekti rodiklio R.39.</t>
  </si>
  <si>
    <t>Pasirinkite taip arba ne. Šie projektai prisideda prie BŽŪP 8 konkretaus tikslo. Jei pagal VPS priemonę finansuojami tokie projektai, priemonė galėtų siekti rodiklio R.38 (žr. SP reglamento 1 priedą).</t>
  </si>
  <si>
    <t>Pasirinkite taip arba ne. Šie projektai prisideda prie BŽŪP 8 konkretaus tikslo. Jei pagal VPS priemonę finansuojami tokie projektai, priemonė turėtų siekti rodiklio R.41.</t>
  </si>
  <si>
    <t>Pasirinkite taip arba ne. Šie projektai prisideda prie BŽŪP 8 konkretaus tikslo. Jei pagal VPS priemonę finansuojami tokie projektai, priemonė turėtų siekti rodiklio R.42.</t>
  </si>
  <si>
    <t>Pasirinkite taip arba ne. Jei šis tikslas yra pagrindinis priemonės tikslas, kurį nurodėte 10.5 punkte, šioje eilutėje galima rinktis "Ne".</t>
  </si>
  <si>
    <t>Nurodykite tik skaičių (sumą) be tarpų. Galimi dešimtainiai skaičiai (centai atskiriami kabeliu). Maksimali suma - 2 000 000. Šiame punkte pateikti duomenys naudojami 7 lape, o iš jo - ir kituose lapuose (15, 16, 17).</t>
  </si>
  <si>
    <t>Laisvas tekstas (ne daugiau kaip 1000 simbolių). Nurodykite priemonės tikslą ir kaip priemonė siejasi su 10.5 punkte nurodytu pagrindiniu BŽŪP tikslu. Jei priemonė įgyvendina 8 konkretų tikslą, paaiškinkite, su kokiais šio tikslo siekiais (ekonominis augimas, darbo vietų kūrimas, vietos plėtra, socialinė įtrauktis, lyčių lygybė, bioekonomika, tvari miškininkystė) ir rezultato rodikliais siejasi priemonė. Aprašykite problemą, iliustruojant kiekybiniais duomenimis ir rodikliais. Pagrįskite intervencijos logiką (kokios problemos priežastys, ar priemonė padės pašalinti problemos priežastis ir pan.). Jei VPS teminė, nurodykite, kaip priemonė siejasi su pasirinkta VPS tema.</t>
  </si>
  <si>
    <t>Laisvas tekstas (ne daugiau kaip 500 simbolių). Aprašykite pokytį, kurio siekiama šia VPS priemone. Nurodykite, kokiu mastu priemonė prisidės problemos sprendimo, VVG teritorijos poreikių patenkinimo (VVG teritorijos poreikiai, kuriuos siekiama patenkinti konkrečia VPS priemone, nurodyti 9 lape). Teiginius iliustruokite kiekybiniais duomenimis ir rodikliais.</t>
  </si>
  <si>
    <t>Laisvas tekstas (ne daugiau kaip 500 simbolių). Pildoma, jei 10.6 punkte nurodyta "Taip". Nurodykite, kokie vietos projektams taikomi reikalavimai užtikrins, kad pagal priemonę finansuojami projektai prisidėtų prie 4 konkretaus tikslo įgyvendinimo, kokių su 4-uoju tikslu susijusių pokyčių ir (arba) rodiklių siekiama įgyvendinant šią VPS priemonę. Jei 10.6 punkte nurodėte "Ne", šioje eilutėje įrašykite "Netaikoma".</t>
  </si>
  <si>
    <t>Laisvas tekstas (ne daugiau kaip 500 simbolių). Pildoma, jei 10.7 punkte nurodyta "Taip". Nurodykite, kokie vietos projektams taikomi reikalavimai užtikrins, kad pagal priemonę finansuojami projektai prisidėtų prie 5 konkretaus tikslo įgyvendinimo, kokių su 5-uoju tikslu susijusių pokyčių ir (arba) rodiklių siekiama įgyvendinant šią VPS priemonę. Jei 10.7 punkte nurodėte "Ne", šioje eilutėje įrašykite "Netaikoma".</t>
  </si>
  <si>
    <t>Laisvas tekstas (ne daugiau kaip 300 simbolių). Nurodykite, kokie vietos projektams taikomi reikalavimai užtikrins, kad projektai prisidėtų prie partnerystės principo įgyvendinimo.</t>
  </si>
  <si>
    <t>Laisvas tekstas (ne daugiau kaip 300 simbolių). Jei 10.32 punkte pasirinkote "Taip", nurodykite, kokiu būdu užtikrinsite, kad pagal priemonę finansuojami projektai apimtų visas VVG teritorijos seniūnijas, kokie situacijos analizėje pateikti duomenys rodo, kad yra poreikis ar potencialas projektus įgyvendinti visose VVG teritorijos seniūnijose. Jei pasirinkote "Ne", paaiškinkite, kodėl neaktualu pagal šią priemonę finansuojamus projektus įgyvendinti visose VVG teritorijos seniūnijose.</t>
  </si>
  <si>
    <t>Laisvas tekstas (ne daugiau kaip 500 simbolių). Pildoma, jei 10.8 punkte nurodyta "Taip". Nurodykite, kokie vietos projektams taikomi reikalavimai užtikrins, kad pagal priemonę finansuojami projektai prisidėtų prie 6 konkretaus tikslo įgyvendinimo, kokių su 6-uoju tikslu susijusių pokyčių ir (arba) rodiklių siekiama įgyvendinant šią VPS priemonę. Jei 10.8 punkte nurodėte "Ne", šioje eilutėje įrašykite "Netaikoma".</t>
  </si>
  <si>
    <t>Laisvas tekstas (ne daugiau kaip 500 simbolių). Pildoma, jei 10.9 punkte nurodyta "Taip". Nurodykite, kokie vietos projektams taikomi reikalavimai užtikrins, kad pagal priemonę finansuojami projektai prisidėtų prie 9 konkretaus tikslo įgyvendinimo, kokių su 9-uoju tikslu susijusių pokyčių ir (arba) rodiklių siekiama įgyvendinant šią VPS priemonę. Jei 10.9 punkte nurodėte "Ne", šioje eilutėje įrašykite "Netaikoma".</t>
  </si>
  <si>
    <t>EILUTĖ NEPILDOMA.</t>
  </si>
  <si>
    <t>Pasirinkimo pagrindimas (jei taip, kaip bus užtikrinta)</t>
  </si>
  <si>
    <t>Rekomenduojama puslapio padėtis spausdinant lapo turinį</t>
  </si>
  <si>
    <t>stačiai</t>
  </si>
  <si>
    <t>gulsčiai</t>
  </si>
  <si>
    <t>nespausdinama</t>
  </si>
  <si>
    <t>Puslapių skaičius pagal paruoštą maketą</t>
  </si>
  <si>
    <t>4 (jei poreikių ne daugiau kaip 12) arba 6</t>
  </si>
  <si>
    <t>Ar aktualu fiksuoti eilutę ir stulpelį lapo pradžioje</t>
  </si>
  <si>
    <t>ne</t>
  </si>
  <si>
    <t>taip</t>
  </si>
  <si>
    <t>Spausdinimui skirta 11 lapo versija.</t>
  </si>
  <si>
    <t>VVG užpildo 9 langelius (įvedami keli skaičiai, pasirenkama, ar VPS yra teminė).</t>
  </si>
  <si>
    <t>VVG nurodo SSGG teiginius (laisvas tekstas) ir susieja (taip, ne) juos su VVG teritorijos poreikiais (poreikiai pasirodo, kai užpildomas 3 lapas).</t>
  </si>
  <si>
    <t>VVG pateikia poreikių sąrašą (laisvas tekstas). Poreikių pavadinimai automatiškai persikelia į visus lapus, kuriuose jie bus reikalingi.</t>
  </si>
  <si>
    <t>Užpildomi du langeliai ir (jei aktualu) sudaromas VPS rodiklių sąrašas (E dalis).</t>
  </si>
  <si>
    <t>VVG nurodo priemonių pavadinimus (laisvas tekstas) ir kiekvienos priemonės rūšį (rūšis pasirenkama iš sąrašo). Priemonių pavadinimai automatiškai persikelia į visus lapus, kuriuose jie bus reikalingi.</t>
  </si>
  <si>
    <t>Pasirenkama iš sąrašo (taip, ne), kurie BŽŪP tikslai aktualūs.</t>
  </si>
  <si>
    <t>Lapą sudaro 15 lentelių (tiek, kiek maksimaliai gali būti rodiklių). VVG pildo tik tas lenteles, kurios aktualios dėl pasirinktų rodiklių. Galima rinktis iš 5 ES bendrųjų rezultato rodiklių ir nusimatyti iki 10-ties VPS rodiklių. VPS rodikliai neprivalomi. Įvedami skaičiai - nurodomos siekiamos rodiklių reikšmės VPS priemonių lygiu ir metiniai tikslai (tik VPS lygiu).</t>
  </si>
  <si>
    <t>VVG pateikia informaciją apie tai, kaip nustatytos siekiamos rodiklių reikšmės. Pavyzdžiui, jei R.37 taikomas 5 VPS priemonėms, pagrindimą reikia pateikti 5-iuose langeliuose - prie kiekvienos priemonės (iš viso 5 pagrindimai). Pagrindimas gali būti vienodas.</t>
  </si>
  <si>
    <t>Pildoma, jei siekiama, kad būtų kuriamos darbo vietos tam tikros lyties ar amžiaus asmenims. Jei neaktualu, pildyti nereikia. Veikia sufleris, kai yra pilnai užpildyta 11 lapo 2 lentelė.</t>
  </si>
  <si>
    <t>VVG pateikia kiekybinį pokyčių pagrindimą (nurodo pokyčių rodiklius, jų pradines ir siekiamas reikšmes). Pokyčių aprašymai persikelia iš VPS priemonių aprašymo (10.12 eilutės). Prie kiekvienos VPS priemonės nurodomi su pokyčiu susiję VVG teritorijos poreikiai (poreikiai pasirenkami iš sąrašo). NB! Svarbu pasirinkti tuos poreikius, kurie buvo susieti su atitinkama VPS priemone pildant 9 lapą.</t>
  </si>
  <si>
    <t>VVG užpildo 12 baltų langelių - paskirsto išlaidas pamečiui (VVG bendradarbiavimo projektų ir VPS administravimo).</t>
  </si>
  <si>
    <t>VVG nurodo kolegialaus valdymo organo narių skaičių ir pasiskirstymą pagal sektorius, lytį, amžių). Įveda skaičius.</t>
  </si>
  <si>
    <t>Teksto pobūdis</t>
  </si>
  <si>
    <t>trumpas</t>
  </si>
  <si>
    <t>Langelių, kuriuose reikia įvesti laisvą tekstą</t>
  </si>
  <si>
    <t>Langelių, kuriuose reikia įvesti skaičius</t>
  </si>
  <si>
    <t>Langelių, kurių reikšmes reikia rinktis iš sąrašo</t>
  </si>
  <si>
    <t>pagrindimai</t>
  </si>
  <si>
    <t>nėra</t>
  </si>
  <si>
    <t>iki 20</t>
  </si>
  <si>
    <t>iki 3 vienai priemonei</t>
  </si>
  <si>
    <t>iki 3 vienam SSGG teiginiui</t>
  </si>
  <si>
    <t>iki 40</t>
  </si>
  <si>
    <t>8 vienam poreikiui</t>
  </si>
  <si>
    <t>iki 2 vienai priemonei</t>
  </si>
  <si>
    <t>iki 5 vienai priemonei</t>
  </si>
  <si>
    <t>apie 10 vienai lentelei</t>
  </si>
  <si>
    <t>3-5 vienam rodikliui (5 rodikliai)</t>
  </si>
  <si>
    <t>6 vienai priemonei</t>
  </si>
  <si>
    <t>iki 9 vienai priemonei</t>
  </si>
  <si>
    <t>3 vienai priemonei</t>
  </si>
  <si>
    <t>35 vienai priemonei</t>
  </si>
  <si>
    <t>iki 19 vienai priemonei</t>
  </si>
  <si>
    <t>VVG nurodo, kada planuojami kiekvienos priemonės kvietimai (paskirsto kvietimams kiekvienos priemonės paramos sumas). Kvietimai planuojami metų ketvirčių tikslumu. Grafikas preliminarus. VPS įgyvendinimo metu nekeičiamas. Konkretinamas rengiant metinius kvietimų planus.</t>
  </si>
  <si>
    <t>pildomas, mažai</t>
  </si>
  <si>
    <t>pildomas, vidutiniškai</t>
  </si>
  <si>
    <t>pildomas, daug</t>
  </si>
  <si>
    <t>0-10 (neprivalomi)</t>
  </si>
  <si>
    <t>nepildomas, skirtas spausdinti</t>
  </si>
  <si>
    <t>Galima įkelti į Word formą (derinant su bendruomene)</t>
  </si>
  <si>
    <t>neaktualu</t>
  </si>
  <si>
    <t>Aktualu derinti su bendruomene</t>
  </si>
  <si>
    <t>gal</t>
  </si>
  <si>
    <t>Lapai</t>
  </si>
  <si>
    <t>Reikia konvertuoti į PDF</t>
  </si>
  <si>
    <t>kelti į Word</t>
  </si>
  <si>
    <t xml:space="preserve">Šiame lape nurodomi VPS priemonių pavadinimai (2 stulpelis). Nurodžius priemonės pavadinimą 3 stulpelyje iš sąrašo pasirenkama kiekvienos priemonės rūšis. Visi kiti stulpeliai užsipildo automatiškai. 4, 5 ir 6 stulpeliai užsipildo, kai yra užpildytas 10 lapas. </t>
  </si>
  <si>
    <t>Pastabos dėl perkėlimo į Wordą</t>
  </si>
  <si>
    <t>ištrinti neaktualius stulpelius (priemones)</t>
  </si>
  <si>
    <t>Susijusių VVG teritorijos poreikių skaičius</t>
  </si>
  <si>
    <t>Pildymas, įvedamos informacijos kiekis</t>
  </si>
  <si>
    <t>Pasirinkite iš sąrašo (taip arba ne). Sąsaja nėra privaloma. Iš anksto nurodyta reikšmė "Ne". Pasirinkimas "Taip" reiškia, kad tenkinant poreikį bus siekiama atitinkamo rezultato rodiklio.</t>
  </si>
  <si>
    <t>5 vienam poreikiui</t>
  </si>
  <si>
    <t xml:space="preserve">Poreikius formuluokite kaip aukštesnio lygio tikslus arba siekiamus pokyčius, o ne kaip veiksmus (priemones). Poreikio formuluotę pradėkite veiksmažodžio bendratimi (pavyzdžiui, gerinti VVG teritorijos gyventojų užimtumo galimybes). Šis poreikis gali būti tenkamas įgyvendinant skirtingus veiksmus arba priemones (pavyzdžiui, kuriant naujus verslus, plėtojant esamus verslus ir kuriant papildomas darbo vietas, investuojant į gyventojų kvalifikacijos kėlimą, sudarant galimybes patogiau pasiekti nutolusias darbo vietas ir pan.). Poreikiai turėtų būti formuluojami taip, kad vienam poreikiui patenkinti būtų galima numatyti keletą skirtingų priemonių. Poreikiai neturėtų būti formuluojami kaip priemonių rūšys (pavyzdžiui, socialinių verslų kūrimas nėra poreikis, tai yra priemonė aukštesnio lygio tikslams arba pokyčiams pasiekti). </t>
  </si>
  <si>
    <t>VPS rodikliai (produkto, rezultato):</t>
  </si>
  <si>
    <t>VPS rodiklių taikymas priemonei:</t>
  </si>
  <si>
    <t>Laisvas tekstas (ne daugiau kaip 300 simbolių). Nurodykite, kokie vietos projektams taikomi reikalavimai užtikrins, kad pagal priemonę finansuojami projektai prisidėtų inovacijų diegimo vietos lygiu. Nurodykite, kas bus laikoma inovacija vietos lygiu (jei to nenurodėte priemonės aprašymo B dalyje). Jei reikalavimas diegti inovacijas bus taikomas pasirinktinai, nurodykite, kaip apskaičiavote pagal priemonę planuojamų paremti vietos projektų, skirtų inovacijoms vietos lygiu diegti, skaičių, kuris nurodytas 10.40 punkte.</t>
  </si>
  <si>
    <t xml:space="preserve">Nurodykite tik sveiką skaičių be tarpų. Maksimali reikšmė - 200. Šiame punkte pateikti duomenys naudojami 6 lape. Jei nebus remiami projektai, skirti inovacijoms vietos lygiu diegti, nurodykite 0. </t>
  </si>
  <si>
    <t>Laisvas tekstas (ne daugiau kaip 300 simbolių). Nurodykite, kaip apskaičiavote pagal priemonę planuojamų paremti projektų skaičių (pavyzdžiui, pagal maksimalią arba vidutinę paramos sumą ar pan.). Paaiškinkite skaičiavimus.</t>
  </si>
  <si>
    <t>Laisvas tekstas (ne daugiau kaip 150 simbolių). Nurodykite tinkamo (-ų) paramos gavėjo (-ų) teisinį statusą (juridinis asmuo arba fizinis asmuo) ir trumpai apibūdinkite tinkamo paramos gavėjo pobūdį (pvz., NVO, bendruomeninė organizacija, jaunimo organizacija, maža įmonė, ūkininkas ar kita).</t>
  </si>
  <si>
    <t>Tinkami pareiškėjai ir partneriai (jei taikomas reikalavimas projektus įgyvendinti su partneriais)</t>
  </si>
  <si>
    <t>Laisvas tekstas (ne daugiau kaip 300 simbolių). Nurodykite, kokios veiklos gali būti remiamos pagal priemonę (pavyzdžiui, įrangos įsigijimas, atnaujinimas, renginių, mokymų organizavimas ir kt.).</t>
  </si>
  <si>
    <t>Priemonės tikslinė grupė (pildoma, jei nesutampa su tinkamais pareiškėjais ir (arba) partneriais)</t>
  </si>
  <si>
    <t>Laisvas tekstas (ne daugiau kaip 50 simbolių). Nurodykite didžiausią paramos sumą (Eur), kuri gali būti skiriama vietos projektui įgyvendinti pagal šią priemonę. Paramos suma vienam vietos projektui negali viršyti 200 000 Eur. Užtikrinkite, kad didžiausia paramos suma vietos projektui ir numatomų pasiekti rodiklių reikšmė logiškai susijusi.</t>
  </si>
  <si>
    <t>Laisvas tekstas (ne daugiau kaip 150 simbolių). Pildykite, jei projekto pareiškėjai ir (arba) partneriai nėra galutiniai priemonės naudos gavėjai. Nurodykite tikslinę grupę žmonių, kurių problemų sprendimui ar poreikių tenkinimui skirta priemonė (pvz., socialiai pažeidžiamos grupės (senyvo amžiaus žmonės, negalią turintys asmenys), skurdo riziką patiriančios šeimos, daugiavaikės šeimos, kaimo bendruomenės, jaunimas). Nepildykite, jeigu tikslinė grupė sutampa su tinkamais pareiškėjais ir (arba) partneriais.</t>
  </si>
  <si>
    <t>Instrukcija:</t>
  </si>
  <si>
    <t>Šis lapas skirtas spausdinti arba konvertuoti į PDF.</t>
  </si>
  <si>
    <t>Pildymo instrukcija (10 lapas)</t>
  </si>
  <si>
    <t>2 (jei priemonių ne daugiau kaip 9) arba 4</t>
  </si>
  <si>
    <t>Lapas skirtas tik pildyti.</t>
  </si>
  <si>
    <t>VPS priemonių rodikliai ir metiniai tikslai</t>
  </si>
  <si>
    <r>
      <t>pildo VVG (laisvas tekstas su sufleriu arba be);</t>
    </r>
    <r>
      <rPr>
        <sz val="11"/>
        <color theme="8"/>
        <rFont val="Calibri"/>
        <family val="2"/>
        <scheme val="minor"/>
      </rPr>
      <t xml:space="preserve"> melsva spalva pateiktas bandomasis tekstas (jį galima ištrinti)</t>
    </r>
  </si>
  <si>
    <t>Bendra informacija (aktuali visiems Excel lapams):</t>
  </si>
  <si>
    <t>Baltuose langeliuose simbolių skaičius yra ribojamas (jei simbolių per daug, metamas klaidos pranešimas).</t>
  </si>
  <si>
    <t>Šio lapo apačioje reikia atnaujinti nacionalinių poreikių sąrašą (įkelti iš patvirtinto SP į geltonus stulpelius).</t>
  </si>
  <si>
    <t>pildymo instrukcijos ir klaidų tikrinimo rezultatai (turi būti nurodyta "Gerai", kiti pranešimai rodo klaidą), užrakinta</t>
  </si>
  <si>
    <t>Lapuose, kuriuos VPS priemonių pavadinimai nuspalvinti pilkai (8-10, 12, 14, 15), bus matoma tik ta priemonės pavadinimo dalis, kuri telpa į vieną eilutę. Todėl rekomenduojama, kad priemonių pavadinimai būtų ne ilgesni kaip 70 simbolių (maksimalus simbolių skaičius - 100).</t>
  </si>
  <si>
    <t>1.3-1.4 bei 1.10.1-1.10.2 punktuose įveskite tik sveikus skaičius be tarpų ir kitų simbolių. Metai nurodomi taip: 2022 (tik skaičius be raidės "m.").</t>
  </si>
  <si>
    <t>Užpildykite baltus langelius 2 ir 3 stulpeliuose ir geltonus langelius 5-24 stulpeliuose.</t>
  </si>
  <si>
    <t>1-3 ir 7 tikslai nėra privalomi, tačiau jie gali būti įgyvendinami, jei atliekant VVG teritorijos situacijos analizę nustatomi poreikiai, susiję su šiais tikslais, o VPS priemonėmis siekiama pokyčių, kurie siejasi su atitinkamais BŽŪP tikslais. Tokiu atveju tikslinga numatyti VPS produkto ir (arba) rezultato rodiklius, susijusius su šiais BŽŪP tikslais (VPS produkto ir rezultato rodikliai nurodomi 6 lape, o 10 lape jie susiejami su konkrečiomis VPS priemonėmis). Pasirinkus VPS įgyvendinti 1-3 ar 7 tikslus būtina numatyti bent po vieną VPS priemonę, kuriai atitinkamas tikslas būtų pagrindinis. Taip pat rekomenduojame su atitinkamais BŽŪP tikslais susijusius pokyčių rodiklius naudoti pokyčiams kiekybine išraiška apibrėžti (pokyčiai aprašomi 10 lape (10.12 punktas), o pokyčių rodikliai nurodomi 13 lape).</t>
  </si>
  <si>
    <t>Šiame lape nurodomi VVG pasirinktų rodiklių pavadinimai (pildomi  2 stulpelio 6.29-6.38 punktai) ir kiekvieno pasirinkto rodiklio tipas (P - produkto, R - rezultato, pildomi atitinkami 4 stulpelio punktai). VPS rodikliai nėra privalomi. VPS rodiklių kodai (1 stulpelis) generuojami automatiškai. VPS rodiklių reikšmės (3 stulpelis) nurodomos automatiškai, kai užpildomas 11 lapas.</t>
  </si>
  <si>
    <t>4-13 stulpeliuose pasirinkite "Taip", jei atitinkama VPS priemonė prisideda prie BŽŪP tikslo įgyvendinimo. Viena priemonė gali prisidėti prie 1-3 BŽŪP tikslų įgyvendinimo. Jei priemonė prisideda prie 3 BŽŪP tikslų įgyvendinimo, vienas tikslas bus pagrindinis priemonės tikslas (pavyzdžiui, 8 tikslas), vieną tikslą priemonė įgyvendins prisidėdama prie to tikslo rodiklių pasiekimo (pavyzdžiui, įgyvendinant kompleksinį tikslą prisidedama prie R.3 rodiklio), o vieną tikslą (pavyzdžiui, 4 tikslą) įgyvendins horizontaliai (per papildomus vietos projektams taikomus reikalavimus, susijusius su prisitaikymu ir klimato kaitos arba neigiamo poveikio klimatui mažinimu).</t>
  </si>
  <si>
    <t>Laisvas tekstas (ne daugiau kaip 300 simbolių). Jei 10.42 punkte pasirinkote "Taip", nurodykite, kokie vietos projektams taikomi reikalavimai užtikrins šio horizontalaus principo įgyvendinimą. Jei pasirinkote "Ne", šioje eilutėje įrašykite "Netaikoma".</t>
  </si>
  <si>
    <t>Laisvas tekstas (ne daugiau kaip 300 simbolių). Jei 10.45 punkte pasirinkote "Taip", nurodykite, kokie vietos projektams taikomi reikalavimai užtikrins šio horizontalaus principo įgyvendinimą. Jei pasirinkote "Ne", šioje eilutėje įrašykite "Netaikoma".</t>
  </si>
  <si>
    <t>Pasirinkite taip arba ne. Šie projektai prisideda prie BŽŪP kompleksinio tikslo. Jei pagal VPS priemonę finansuojami tokie projektai, priemonė galėtų siekti rodiklio R.3 arba VVG pasirinktų produkto ir (arba) rezultato rodiklių, susijusių su BŽŪP kompleksiniu tikslu (galima rinktis SP reglamento 1 priede nurodytus rodiklius).</t>
  </si>
  <si>
    <t>Laisvas tekstas (ne daugiau kaip 500 simbolių). Nurodykite bent du vietos projektų atrankos kriterijus, kurie, naudojant balų sistemą, bus taikomi siekiant atrinkti ir finansuoti geriausius (sukuriančius daugiausia pridėtinės vertės) vietos projektus. Vietos projektų atrankos kriterijais turi būti siekiama geriausios atitikties VVG teritorijos poreikiams, siekiamiems pokyčiams, įgyvendinamiems BŽŪP tikslams, priemonės tikslui, turi būti sudaromos vienodos sąlygos vietos projektų pareiškėjams. Tinkamais vietos projektų atrankos kriterijais gali būti: mažesni naujos darbo vietos sukūrimo kaštai, didesnis naujų darbo vietų skaičius, didesnis projekto naudos gavėjų skaičius, geresni vietos projekto pareiškėjo finansų valdymo gebėjimai ir pan. Netinkamais vietos projektų atrankos kriterijais laikomi kriterijai, kurių neįmanoma išmatuoti ir patikrinti (pvz., „vietos projektas turi ypatingos reikšmės VVG teritorijai“), taip pat diskriminuojamojo pobūdžio (pvz., „pareiškėjas yra VVG narys, dalyvaujantis ne mažiau kaip x metų VVG veikloje“, „pareiškėjas nėra anksčiau gavęs ES paramos“, „pareiškėjas – naujai įsteigtas juridinis asmuo“, „pareiškėjas – bendruomeninė organizacija“ (šis atrankos kriterijus gali būti laikomas tinkamu, jeigu VPS priemonės tikslai tiesiogiai susiję su bendruomeninio sektoriaus plėtra, o priemonės tiksline grupe aiškiai įvardytos bendruomeninės organizacijos).</t>
  </si>
  <si>
    <t>Kiekvienam rodikliui yra skirta atskira lentelė - iš viso 15 lentelių, nes VPS gali prisidėti prie 5-ių ES bendrųjų rezultato rodiklių (R.3, R.37, R.39, R.41, R.42) ir 10-ties VPS rodiklių. VPS rodikliai turi būti nurodyti 6 lape.</t>
  </si>
  <si>
    <t xml:space="preserve">Ši lentelė pildoma tik pilnai užpildžius 10 lapą (konkrečiai 10.41-10.46 punktus ir 10.50 punktą) ir 11 lapo 2 lentelę. Pilnai užpildžius minėtus 10 ir 11 lapo punktus šiame lape pradžioje veikia sufleris - nurodo, kuriuos baltus langelius reikia užpildyti. Jei sufleris ištrinamas, baltus langelius reikia pildyti tuose stulpeliuose, kuriuose 13.4 arba 13.5 punktuose nurodyta "Taip". </t>
  </si>
  <si>
    <t>Ši lentelė nėra privaloma. Ji pildoma tik tais atvejais, kai pagal VPS priemonę finansuojamas naujų darbo vietų kūrimas (prisidedama prie ES bendrojo rezultato rodiklio R.37) ir siekiama, kad darbo vietos būtų kuriamos tam tikro amžiaus ar lyties asmenims, t. y. siekiama prisidėti prie dviejų nacionalinių horizontaliųjų principų (jaunimas; moterų ir vyrų lygių galimybių skatinimas ir nediskriminavimas) įgyvendinimo. Pavyzdžiui, jei VVG planuoja 5 VPS priemones, tačiau tik pagal dvi priemones numatoma finansuoti darbo vietų kūrimą ir nei vienoje priemonėje prioritetas nėra teikiamas tam tikro amžiau ar lyties asmenims, šios lentelės pildyti nereikia.</t>
  </si>
  <si>
    <t>3 stulpelis, balti langeliai: Įrašykite pasirinktus pokyčių rodiklius ir jų matavimo vienetus. Skliaustuose prie kiekvieno rodiklio nurodykite duomenų šaltinį (pavyzdžiui, VVG teritorijos gyventojų apklausa, savivaldybės, seniūnijos duomenys, Lietuvos statistiko departamento duomenys ar kt.). Kiekvienam rodikliui 4 stulpelyje nurodykite pradinę reikšmę, 5 stulpelyje - pradinės reikšmės metus (pavyzdžiui, 2022 m.), o 6 stulpelyje - siekiamą reikšmę, t. y. reikšmę kurią planuojate pasiekti įgyvendindami VPS iki 2029 m.</t>
  </si>
  <si>
    <t xml:space="preserve">NB! Pokyčių rodikliai negali sutapti su bendraisiais produkto ir rezultato rodikliais, tačiau gali būti susiję loginiais ryšiais, pavyzdžiui, numatyta, kad pagal VPS priemonę bus sukurta 10 darbo vietų (rezultato rodiklis) ir dėl to planuojama, kad gyvenamojoje vietovėje ar seniūnijoje X išaugs socialiai integruotų asmenų skaičius, sumažės bedarbių skaičius arba tam tikras skaičius ar dalis žmonių turės nuolatinę, o ne sezoninę darbo vietą. </t>
  </si>
  <si>
    <t xml:space="preserve">Įsitikinkite, kad klaidų tikrinimo eilutėje ir stulpelyje nėra klaidų pranešimo, t. y.: 1) metinė VPS administravimo išlaidų dalis (proc. nuo visų VPS administravimo išlaidų) neviršija metinės vietos projektų įgyvendinimo išlaidų dalies (proc. nuo visų vietos projektų įgyvendinimo išlaidų); 2) 15 lape kvietimams paskirstyta visa kiekvienos priemonės paramos suma; 3) VPS administravimo ir VVG bendradarbiavimo projektų išlaidos paskirstytos 100 proc. Visos išlaidų sumos apima tik paramos lėšas. </t>
  </si>
  <si>
    <t>Lapas užsipildo automatiškai naudojant 4 lape pateiktus duomenis.</t>
  </si>
  <si>
    <t>Prieš spausdinant arba konvertuojant į PDF rekomenduojama pažymėti C stulpelį ir automatiškai priderinti eilučių aukštį įvesto teksto kiekiui (spausti mygtuką "Formatuoti" ir pasirinkti "Automatiškai priderinti eilutės aukštį").</t>
  </si>
  <si>
    <t>Lapas užsipildo automatiškai naudojant 10 lape pateiktus duomenis.</t>
  </si>
  <si>
    <t>Lapas užsipildo automatiškai naudojant 11 lape pateiktus duomenis.</t>
  </si>
  <si>
    <t>Kiekvieno lapo pildymo instrukcija pateikta to lapo apačioje, išskyrus 4 ir 10 lapus, kuriuose instrukcijos pateiktos prie kiekvienos eilutės.</t>
  </si>
  <si>
    <t>Pradinė rodiklio reikšmė</t>
  </si>
  <si>
    <t>VVG bendradarbiavimo projektų išlaidos</t>
  </si>
  <si>
    <t>Laisvas tekstas (ne daugiau kaip 500 simbolių). Nurodykite bent dvi tinkamumo sąlygas, taikomas vietos projekto pareiškėjams ir (arba) partneriams ir (arba) vietos projektams, kurios bus taikomos įgyvendinant priemonę. Tinkamumo sąlygos turi būti suformuluotos taip, kad jos būtų patikrinamos ir galima jų įgyvendinimo kontrolė vietos projekto įgyvendinimo metu ir kontrolės laikotarpiu. Tinkamumo sąlygos negali dubliuoti Strateginio plano 4.7.3 dalyje nustatytų bendrųjų tinkamumo sąlygų ir reikalavimų (kai taikoma).</t>
  </si>
  <si>
    <t>Laisvas tekstas (ne daugiau kaip 200 simbolių). Galimas didžiausias paramos intensyvumas (VVG turi teisę sumažinti nurodytą didžiausią paramos lyginamąją dalį): 1) iki 65 proc. verslo projektams; 2) iki 95 proc. viešųjų ir socialinių paslaugų projektams, įskaitant socialinio ir bendruomeninio verslo projektus; 3) iki 40 proc. viešosios naudos (ne pelno) projektams, kuriais kuriamas arba didinamas viešųjų paslaugų prieinamumas vietos bendruomenei. Investicijos į viešąją infrastruktūrą (privažiavimų, viešųjų erdvių kūrimo ir (ar) jų pritaikymo negalią turintiems asmenims ir pan.) negali būti vienintelis vietos projekto objektas / tikslas; 4) iki 100 proc. tarptautiniam VVG bendradarbiavimui; 5) iki 95 proc. teritoriniam VVG bendradarbiavimui; 6) iki 90 proc. veiklos ir mokymų projektams.</t>
  </si>
  <si>
    <t>Apibendrinta informacija apie VVG teritoriją, VPS turinį ir rezultatus</t>
  </si>
  <si>
    <t>13.16</t>
  </si>
  <si>
    <t>13.17</t>
  </si>
  <si>
    <t>Klaidų tikrinimas (lytis) - skaičiai</t>
  </si>
  <si>
    <t>Klaidų tikrinimas (lytis) - pildymas</t>
  </si>
  <si>
    <t>Klaidų tikrinimas (amžius) - skaičiai</t>
  </si>
  <si>
    <t>Klaidų tikrinimas (amžius) - pildymas</t>
  </si>
  <si>
    <t xml:space="preserve">Rekomenduojamas poreikių skaičius - ne daugiau kaip 5-10 poreikių. Gali būti ir mažiau nei 5 poreikiai. </t>
  </si>
  <si>
    <t xml:space="preserve">Rekomenduojamas priemonių skaičius - ne daugiau kaip 5-10 priemonių. Gali būti ir mažiau nei 5 priemonės. </t>
  </si>
  <si>
    <t>Įsitikinkite, kad klaidų tikrinimo eilutėse nėra klaidų, t. y. 13.6 ir 13.10 punktuose apskaičiuota darbo vietų suma sutampa su 13.3 punkte nurodytu skaičiumi ir yra užpildytos visos reikalingos eilutės (jei 13.4 punkte nurodyta "Taip", turi būti užpildyti 13.7-13.9 punktai; jei 13.5 punkte nurodyta "Taip", turi būti užpildyti 13.11-13.13 punktai).</t>
  </si>
  <si>
    <t>Iš viso tenkina poreikių</t>
  </si>
  <si>
    <t>Lapas užsipildo automatiškai naudojant 15 lape pateiktus duomenis.</t>
  </si>
  <si>
    <t>konvertuoti į PDF arba kelti į Word</t>
  </si>
  <si>
    <t>Spausdinimui skirta 10 lapo versija.</t>
  </si>
  <si>
    <t>Spausdinimui skirta 4 lapo versija.</t>
  </si>
  <si>
    <t>Spausdinimui skirta 15 lapo versija.</t>
  </si>
  <si>
    <t>VPS priemonių indėlis į ES ir nacionalinių horizontaliųjų principų įgyvendinimą</t>
  </si>
  <si>
    <t>VPS priemonių skaičius, iš viso</t>
  </si>
  <si>
    <t>VPS priemonių, pagal kurias siekiama, kad finansuojami projektai apimtų visas VVG teritorijos seniūnijas, skaičius</t>
  </si>
  <si>
    <t>VPS priemonių, pagal kurias finansuojami projektai turi būti PRIVALOMAI vykdomi su partneriais, skaičius</t>
  </si>
  <si>
    <t>VPS priemonių, pagal kurias finansuojami projektai gali būti PASIRINKTINAI vykdomi su partneriais, skaičius</t>
  </si>
  <si>
    <t>VPS priemonių, pagal kurias finansuojami projektai turi būti PRIVALOMAI skirti inovacijoms vietos lygiu diegti, skaičius</t>
  </si>
  <si>
    <t>VPS priemonių, pagal kurias finansuojami projektai gali būti PASIRINKTINAI skirti inovacijoms vietos lygiu diegti, skaičius</t>
  </si>
  <si>
    <t>Planuojama paremti projektų, iš viso (rodiklis L700)</t>
  </si>
  <si>
    <t>Projektų, skirtų inovacijoms vietos lygiu diegti, dalis, proc.</t>
  </si>
  <si>
    <t>VPS priemonių, pagal kurias finansuojami projektai, skirti moterų ir vyrų lygių galimybių skatinimui ir nediskriminavimui, skaičius</t>
  </si>
  <si>
    <t>VPS priemonių, pagal kurias finansuojami projektai, skirti jaunimui, skaičius</t>
  </si>
  <si>
    <t>Lapas užsipildo automatiškai naudojant 7 ir 10 lapuose pateiktus duomenis.</t>
  </si>
  <si>
    <t>Remiami projektai, susiję su gamintojų organizacijomis, vietinėmis rinkomis, trumpomis tiekimo grandinėmis ir kokybės schemomis, įskaitant paramą investicijoms, rinkodaros veiklą ir kt. (aktualu rodikliui L802)</t>
  </si>
  <si>
    <t>nepildomas, skirtas apibendrinti</t>
  </si>
  <si>
    <t>Apibendrinimui skirta 10 dapo D dalies versija</t>
  </si>
  <si>
    <t>VVG teritorijos plėtros stiprybes, silpnybes, galimybes ir grėsmes išskirkite vadovaudamiesi VVG teritorijos situacijos analizė duomenimis (įskaitant VVG teritorijos gyventojų nuomonės analizės duomenis). Stiprybės suprantamos kaip teigiami vidiniai dabarties veiksniai, VVG teritorijos savybės (plėtros potencialas). Silpnybės suprantamos kaip neigiami vidiniai dabarties veiksniai, VVG teritorijos savybės (plėtros problemos). Galimybės suprantamos kaip teigiami išoriniai ateities veiksniai, kurie gali sustiprinti VVG teritorijos potencialą. Grėsmės suprantamos kaip neigiami išoriniai ateities veiksniai, kurie gali turėti neigiamos įtakos VVG teritorijos plėtros potencialui ir pagilinti problemas.</t>
  </si>
  <si>
    <t>VPS formos II dalis (Excel) pradedama pildyti atlikus VVG teritorijos situacijos analizę ir pildoma iš eilės (taip, kaip sunumeruoti lapai), kadangi vienuose lapuose pateikta informacija yra naudojama kitiems lapams užpildyti ar sufleriui aktyvuoti.</t>
  </si>
  <si>
    <t>Loginė atskirų VPS formos II dalies (Excel) lapų seka nurodyta VPS formoje (Word).</t>
  </si>
  <si>
    <t xml:space="preserve">Visuose lapuose baltų (laisvai pildomų) ir geltonų (pasirenkamų iš sąrašo) langelių (eilučių) aukštis prisitaiko prie įvesto teksto kiekio. </t>
  </si>
  <si>
    <t>Spalvų reikšmės (langeliai):</t>
  </si>
  <si>
    <t>Spalvų reikšmės (lapai):</t>
  </si>
  <si>
    <t>Nepildomi (užsipildo automatiškai), skirti spausdinti arba perkelti į Word.</t>
  </si>
  <si>
    <t>Pildomi ir spausdinami arba perkeliami į Word</t>
  </si>
  <si>
    <t>Tik pildomi, bet nespausdinami ir neperkeliami į Word</t>
  </si>
  <si>
    <t>Ūkių skaičių (1.10.1 punktas) nurodykite pagal Lietuvos statistikos departamento skelbiamus 2020 m. žemės ūkio surašymo duomenis.</t>
  </si>
  <si>
    <t>Gyventojų skaičių VVG teritorijoje (1.10.2 punktas) galite nurodyti pagal Lietuvos Respublikos žemės ūkio ministro 2022 m. rugpjūčio 10 d. įsakymu Nr. 3D- 491 patvirtintą Paramos 2023–2027 metų kaimo vietovių vietos plėtros strategijoms įgyvendinti bendruomenių inicijuotos vietos plėtros būdu skyrimo ir skaičiavimo metodiką.</t>
  </si>
  <si>
    <t>(Kaimo vietovių VPS formos II dalis ir jos pildymo instrukcija)</t>
  </si>
  <si>
    <t>Projektų atrankos principai</t>
  </si>
  <si>
    <t>B dalis. Pareiškėjų ir projektų tinkamumo sąlygos, projektų atrankos principai:</t>
  </si>
  <si>
    <t>Lyčių lygybė ir nediskriminavimas:</t>
  </si>
  <si>
    <t>Ar pagal priemonę finansuojami projektai, skirti lyčių lygybei ir nediskriminavimui?</t>
  </si>
  <si>
    <t>Pasirinkite taip arba ne. Pasirinkus "Taip" ir planuojant kurti naujas darbo vietas (priemonei taikant rodiklį R.37, kuris pasirenkamas šio aprašymo 10.50 punkte), gali būti aktualu užpildyti 13 lapą. Atkreipiame dėmesį, kad lyčių lygybės ir nediskriminavimo principas turi būti suprantamas taip, kaip jis apibrėžtas Strateginio valdymo įstatymo 4 straipsnyje.</t>
  </si>
  <si>
    <t>Socialinis verslas</t>
  </si>
  <si>
    <t>Bendruomeninis verslas</t>
  </si>
  <si>
    <t>Veiklos projektai</t>
  </si>
  <si>
    <t>atskirom lentelėm (3 ir 4 lentelės - jei aktualu)</t>
  </si>
  <si>
    <t>jei nedaug poreikių (pvz., iki 10)</t>
  </si>
  <si>
    <t>kelti tik 1-4 stulpelius</t>
  </si>
  <si>
    <t>LEADER-20VVG-12</t>
  </si>
  <si>
    <t>Ūkio subjektų (fizinių ir (arba) juridinių asmenų) bendradarbiavimas</t>
  </si>
  <si>
    <t>16.18</t>
  </si>
  <si>
    <t>Viešųjų paslaugų prieinamumo didinimas (ne pelno)</t>
  </si>
  <si>
    <t>Užpildykite baltus langelius 16.14 ir 16.15 punktuose.</t>
  </si>
  <si>
    <t>Preliminarus VPS įgyvendinimo planas</t>
  </si>
  <si>
    <t>Planuojamas kvietimų skaičius</t>
  </si>
  <si>
    <t>Faktinis kvietimų skaičius konkrečiais metais gali nesutapti su lentelėje nurodytu. Konkrečių metų kvietimai suplanuojami rengiant metinį kvietimų grafiką, kuris skelbiamas VVG svetainėje.</t>
  </si>
  <si>
    <t>30 stulpelyje pateikiami klaidų tikrinimo rezultatai (kvietimų suma turi sutapti su priemonei planuojama paramos suma). Įsitikinkite, kad lentelėje nėra klaidų, t. y. kvietimams paskirstyta visa kiekvienos priemonės paramos suma (sutampa sumos 3 ir 5 stulpeliuose).</t>
  </si>
  <si>
    <t>Lietuvos kaimo plėtros 2014–2020 m. programos priemonės „LEADER programa“ veiklos srities „Parengiamoji parama“ įgyvendinimo taisyklių, taikomų projektams, skirtiems 2023–2027 metų vietos plėtros strategijoms parengti, 4 priedas</t>
  </si>
  <si>
    <t>Raseinių rajono vietos veiklos grupė „Raseinių krašto bendrija“</t>
  </si>
  <si>
    <t>RASE</t>
  </si>
  <si>
    <t>Didžioji dalis gyventojų gyvena gyvenamosiose vietovėse, kurių gyventojų skaičius nuo 201 iki 1000 gyventojų</t>
  </si>
  <si>
    <t>R4</t>
  </si>
  <si>
    <t>Didžioji dalis gyventojų - jauni, darbingi asmenys</t>
  </si>
  <si>
    <t>R7</t>
  </si>
  <si>
    <t>Teritorija geba įsisavinti ES paramą, gausu vietos bendruomenių, kurios aktyviai įgyvendina įvairius projektus</t>
  </si>
  <si>
    <t>R17; R29</t>
  </si>
  <si>
    <t>Vietos gyventojai linkę užsiimti verslu ir dirbti savarankiškai</t>
  </si>
  <si>
    <t>R13; R18; R20; R21</t>
  </si>
  <si>
    <t>R37; R38; R45; R46; R47; R48</t>
  </si>
  <si>
    <t>Teritorija palanki vystyti ūkininkavimo veiklą</t>
  </si>
  <si>
    <t>R24; R27; R39; R40</t>
  </si>
  <si>
    <t>Nedarbo lygis didesnis nei Šalies</t>
  </si>
  <si>
    <t>R15</t>
  </si>
  <si>
    <t>Nepakankamas vietos gyventojų išsilavinimo lygis įtakoja darbo jėgos kvalifikacinius pokyčius</t>
  </si>
  <si>
    <t>R9</t>
  </si>
  <si>
    <t>Silpnai vystomos alternatyvios žemės ūkio veiklos (paslaugos)</t>
  </si>
  <si>
    <t>Jaunų ūkininkų trūkumas, vyrauja smulkūs, nespecializuoti ūkiai</t>
  </si>
  <si>
    <t>R24; R27; R28</t>
  </si>
  <si>
    <t>Augantis socialinių paslaugų poreikis, kuris nėra patenkinamas</t>
  </si>
  <si>
    <t>R13; R15; R19</t>
  </si>
  <si>
    <t>R12; R31</t>
  </si>
  <si>
    <t>R7; R13; R15; R19</t>
  </si>
  <si>
    <t>Rajono teritorija yra turtinga unikalių gamtos išteklių, vaizdinga gamta tinkama rekreacijos ir turizmo vystymui</t>
  </si>
  <si>
    <t>R28; R43</t>
  </si>
  <si>
    <t>R5; R6</t>
  </si>
  <si>
    <t>R19; R13; R14</t>
  </si>
  <si>
    <t>iki 65 proc.</t>
  </si>
  <si>
    <t>iki 95 proc.</t>
  </si>
  <si>
    <t>iki 40 proc.</t>
  </si>
  <si>
    <t>iki 90 proc.</t>
  </si>
  <si>
    <t>Skatinti ekonominę plėtrą, kuriant darbo vietas, plečiant paslaugų spektrą, diegiant inovacijas, skaitmeninimą; turizmui palankios aplinkos plėtojimas</t>
  </si>
  <si>
    <t>Skatinti NVO verslumo iniciatyvas ir kitas veiklas, kurios didintų gyventojų užimtumą, stiprintų materialinę bazę, skatintų socialinę įtraukti</t>
  </si>
  <si>
    <t>VVG teritorijoje gausu jaunų, darbingo amžiaus gyventojų, kurie geba ir gali skatinti rajono ekonominę plėtrą kurdami naujas darbas ir taip prisidėdami ne tik prie nedarbo lygio mažėjimo, bet ir plėsdami įvairių paslaugų spektrą, atliepdami rajono socialinį aspektą prisidėti prie socialinės įtraukties didinimo. Rajone gausu ūkių, kurie gali išnaudoti galimybes ir diegti inovacijas ir skaitmeninimo technologijas, taip prisidėdami prie rajono gerovės.</t>
  </si>
  <si>
    <t>R7 – didžioji dalis rajono gyventojų jauni asmenys, R11 – mažėjantis pašalpų gavėjų skaičius, R12 – didėjantis socialinės globos ar rūpybos reikalaujančių asmenų skaičius, R18 – augo mažų ir vidutinių įmonių skaičius, R20, R21 – auga savarankiškai dirbančių asmenų skaičius, R19 – nedidelis apgyvendinimo įstaigų skaičius, R24, R25, R25, R27 – vyrauja smulkūs, augalininkystės ūkiai, valdomi vyresnių nei 55 m. vyrų, R39 – didžioji dalis rajono ploto – žemės ūkio naudmenos.</t>
  </si>
  <si>
    <t>Taip, atsižvelgta. Įvertinti apklausos rezultatai, kurie atliepia šį poreiki (rezultatai pridedami VPS prieduose).</t>
  </si>
  <si>
    <t xml:space="preserve">g.3 . Skatinti verslų kūrimąsi kaime, žemės ūkio veiklos įvairinimą </t>
  </si>
  <si>
    <t>h.5. Skatinti bioekonomikos verslus</t>
  </si>
  <si>
    <t xml:space="preserve">h.4 . Modernizuoti kaimo vietoves didinant gyvenimo sąlygų jose patrauklumą </t>
  </si>
  <si>
    <t>h.1. Skatinti kaimo gyventojų ir kaimo bendruomenių verslo iniciatyvas</t>
  </si>
  <si>
    <t xml:space="preserve">h.2. Didinti kaimo gyventojų užimtumą ir  socialinę įtrauktį </t>
  </si>
  <si>
    <t>VVG teritorijoje gausu NVO, kurios geba įgyvendinti įvairius projektus, kurti naujas paslaugas, skatinti vietos gyventojų užimtumą ir socialinę įtraukti, organizuodamos įvairias veiklas, stiprindamos savo materialinę bazę, bei prisidėdamos prie viešosios infrastruktūros kūrimo ir plėtros, panaudojant ją vietos gyventojų poreikiams tenkinti, bei užimtumui didinti.</t>
  </si>
  <si>
    <t>R29 – rajone gausu kaimo bendruomenių, kurios geba įgyvendinti įvairius projektus, R9 – didžioji gyventojų dalis turi vidurinį arba pradinį išsilavinimą, R36 – gausu meno mėgėjų kolektyvų, R13 – didžioji gyventojų dalis užimti pramonės srityje, R10 – mažėjantis bedarbių skaičius, R7 – didžioji dalis gyventojų – jauni asmenys.</t>
  </si>
  <si>
    <t>Ekonominės rajono plėtros skatinimas, kuriant naujus verslus rajone</t>
  </si>
  <si>
    <t>Ekonominės rajono plėtros skatinimas, plėtojant esamus rajono verslus</t>
  </si>
  <si>
    <t>NVO socialinio verslo kūrimas ir plėtra</t>
  </si>
  <si>
    <t>Bendruomeninių verslumo iniciatyvų kūrimas ir plėtra</t>
  </si>
  <si>
    <t>Viešųjų paslaugų ir infrastruktūros prieinamumas vietos bendruomenei didinimas</t>
  </si>
  <si>
    <t>NVO iniciatyvų skatinimas, kultūros tradicijų, amatų saugojimas ir sklaida</t>
  </si>
  <si>
    <t>Vietos projektų pareiškėjų ir vykdytojų mokymas, įgūdžių įgijimas</t>
  </si>
  <si>
    <t>Teritorinio VVG bendradarbiavimo skatinimas</t>
  </si>
  <si>
    <t>Priemonės tikslas – skatinti ekonominę rajono plėtrą, vietos verslo iniciatyvas ir naujų darbų vietų kūrimąsi. Priemonė siejasi su BŽŪP tikslu SO8, kadangi bus skatinama vietos plėtra kaimo vietovėse, bioekonomikos verslų kūrimąsis, bei gyventojų užimtumas. Be kita ko bus mažinamas rajono nedarbas ir atliepia į vietos gyventojų poreikius – kurti naujas darbo vietas. 
Šia priemone siekiama prisidėti prie rajono ekonominio augimo, naujų darbo vietų kūrimo  (R.37), naujų verslo įmonių, įskaitant bioekonomikos verslus, kūrimo (R.39). Taip pat sudaryti palankesnes sąlygas vietos gyventojams naudotis įvairiomis paslaugomis (R.41)
VVG teritorija turi potencialo šiai priemonei įgyvendinti, nes didžioji dalis rajono gyventojų – jauni, darbingo amžiaus, kaimo vietovėse jaučiamas įvairių paslaugų trūkumas, o vietos gyventojai išreiškė poreikį kurti naujas darbo vietas, mažinant nedarbą.</t>
  </si>
  <si>
    <t>Ši priemonė prisideda prie VPS poreikio – skatinti ekonominę plėtrą, kuriant darbo vietas, plečiant paslaugų spektrą, diegiant inovacijas, skaitmeninimą; turizmui palankios aplinkos plėtojimas – tenkinimo,  kadangi kuriant naujus verslus bus paskatinta ekonominė plėtra, sukurtos naujos darbo vietos, išplėstas teikiamų paslaugų spektras rajone, užtikrinta turizmui palankios aplinkos plėtra. Pokyčių kiekybiniai rodikliai pateikti 14-oje lentelėje.</t>
  </si>
  <si>
    <t>Pagal maksimalią paramos sumą.</t>
  </si>
  <si>
    <t>Žr. 10.22 p.</t>
  </si>
  <si>
    <t>Priemonės tikslas – skatinti ekonominę rajono plėtrą, vietos verslo iniciatyvas ir naujų darbų vietų kūrimąsi. Priemonė siejasi su BŽŪP tikslu SO8, kadangi bus skatinama vietos plėtra kaimo vietovėse, bioekonomikos verslų kūrimąsis, bei gyventojų užimtumas. 
Šia priemone siekiama prisidėti prie rajono ekonominio augimo, naujų darbo vietų kūrimo  (R.37), naujų verslo įmonių, įskaitant bioekonomikos verslus, kūrimo (R.39). Taip pat sudaryti palankesnes sąlygas vietos gyventojams naudotis įvairiomis paslaugomis (R.41)
VVG teritorija turi potencialo šiai priemonei įgyvendinti, nes didžioji dalis rajono gyventojų – jauni, darbingo amžiaus, kaimo vietovėse jaučiamas įvairių paslaugų trūkumas, o vietos gyventojai išreiškė poreikį kurti naujas darbo vietas, mažinant nedarbą. Taip pat VVG teritorijoje ne mažai veiklą vykdančių privačių fizinių ir juridinių asmenų, kurie galėtų plėsti savo verslus ir prisidėti prie VPS tikslų ir rajono poreikių įgyvendinimo.</t>
  </si>
  <si>
    <t>Ši priemonė prisideda prie VPS poreikio – skatinti ekonominę plėtrą, kuriant darbo vietas, plečiant paslaugų spektrą, diegiant inovacijas, skaitmeninimą – tenkinimo,  kadangi plėtojant esamus verslus bus paskatinta ekonominė plėtra ir inovacijų diegimas, sukurtos naujos darbo vietos, išplėstas teikiamų paslaugų spektras rajone. Pokyčių kiekybiniai rodikliai pateikti 14-oje lentelėje.</t>
  </si>
  <si>
    <t>Žr. 10.22 p. Skaičius apskaičiuotas įvertinus ankstesnio laikotarpio patirtį.</t>
  </si>
  <si>
    <t>Ši priemonė prisideda prie VPS poreikio – skatinti ekonominę plėtrą, kuriant darbo vietas, plečiant paslaugų spektrą, diegiant inovacijas, skaitmeninimą – tenkinimo,  kadangi skatinant žemės ūkio sektoriaus pokyčius bus paskatinta ir rajono ekonominė plėtra, skaitmeninimas ir inovacijų diegimas, sukurtos naujos darbo vietos. Pokyčių kiekybiniai rodikliai pateikti 14-oje lentelėje.</t>
  </si>
  <si>
    <t xml:space="preserve">Parama teikiama įvairių  žemės ūkio verslų kūrimui ir plėtrai, produktų gamybai, apdorojimui, perdirbimui, jų pardavimui, taip pat inovacijų diegimui ir ūkių skaitmeninimui </t>
  </si>
  <si>
    <t xml:space="preserve">1. parama skirta investicijoms į ŽŪ skaitmeninimą; 
2. Paraišką teikia fizinis asmuo jaunesnis kaip 40 metų 
3. Investuojama į žemės ūkio produkcijos perdirbimą ir rinkodarą </t>
  </si>
  <si>
    <t>Nėra galimybės to padaryti, nes suplanuotas 1 VP, o seniūnijų yra - 11.</t>
  </si>
  <si>
    <t>Nėra galimybės to padaryti, nes suplanuoti 4 VP, o seniūnijų yra - 11.</t>
  </si>
  <si>
    <t>Pareiškėjai turės galimybę pasirinkti ar projektą įgyvendinti su partneriais ir ne, papildomų atrankos balų už tai skirti neplanuojama</t>
  </si>
  <si>
    <t>Priemonės tikslas – įvairinti socialinių paslaugų teikimą vietos gyventojams, prisidėti prie rajono socialinių problemų sprendimo, kuriant ir plėtojant socialinį verslą. Bus siekiama kurti ir plėtoti vietos gyventojams reikalingas socialinės pagalbos paslaugas. Priemonė siejasi su BŽŪP tikslu SO8, kadangi bus skatinamas užimtumas, prisidedama prie socialinės įtraukties ir vietos plėtros kaimo vietovėse. 
Šia priemone siekiama prisidėti prie rajono ekonominės plėtros, naujų darbo vietų kūrimo  (R.37), naujų verslo šakų kūrimo ir plėtros (R.39). Taip pat sudaryti palankesnes sąlygas vietos gyventojams naudotis įvairiomis paslaugomis (R.41) ir skatinti socialinę įtrauktį (R.42) rajone.
VVG teritorija turi potencialo šiai priemonei įgyvendinti, nes keičiasi gyventojų socialiniai poreikiai, vis didesniam gyventojų skaičiui, ypatingai senjorams, socialiai atskirtiems žmonėms, reikalinga priežiūra namuose ir įvairių papildomų socialinių paslaugų teikimas</t>
  </si>
  <si>
    <t>Ši priemonė prisideda prie VPS poreikio – skatinti ekonominę plėtrą, kuriant darbo vietas, plečiant paslaugų spektrą, diegiant inovacijas, skaitmeninimą; turizmui palankios aplinkos plėtojimas – tenkinimo,  kadangi kuriant naujus ar plečiant esamus socialinius verslus bus paskatinta ekonominė plėtra, sukurtos naujos darbo vietos, išplėstas teikiamų socialinių paslaugų spektras rajone. Pokyčių kiekybiniai rodikliai pateikti 14-oje lentelėje.</t>
  </si>
  <si>
    <t>Parama teikiama socialinio verslo kūrimui ir plėtrai, atsižvelgiant į konkrečioje vietovėje iškilusius gyventojų socialinius poreikius. Pagal priemonę bus remiamos veiklos sritys: vaikų priežiūra, paslaugos senjorams, pagalba socialiai atskirtiems žmonėms, įvairios kitos socialinės paslaugos.</t>
  </si>
  <si>
    <t>VVG teritorijos gyventojai: vaikai, senjorai, socialiai atskirti žmonės, kuriems bus teikiamos viešosios paslaugos, NVO</t>
  </si>
  <si>
    <t>1. Didesnis potencialių naudos gavėjų skaičius
2. Projektas įgyvendinamas partnerystėje su kitomis organizacijomis
3. Didesnis sukurtų naujų darbo vietų skaičius</t>
  </si>
  <si>
    <t>Pareiškėjai turės galimybę pasirinkti ar projektą įgyvendinti su partneriais ir ne, numatyti papildomi atrankos balai</t>
  </si>
  <si>
    <t>Priemonės tikslas – skatinti NVO verslumo iniciatyvas ir kitas veiklas (švietimas, edukacijos), kurios stiptintų jų materialinę bazę, prisidėtų prie vietos gyventojų užimtmo ir socialinės įtraukties skaitinimo, kuriant galimas ekonominės veiklos iniciatyvas. Priemonė siejasi su BŽŪP tikslu SO8, kadangi bus skatinamas užimtumas, prisidedama prie socialinės įtraukties ir vietos plėtros kaimo vietovėse. 
Šia priemone siekiama sudaryti palankesnes sąlygas vietos gyventojams naudotis įvairiomis paslaugomis (R.41) ir skatinti socialinę įtrauktį (R.42) rajone.
VVG teritorija turi potencialo šiai priemonei įgyvendinti, nes rajone gausu aktyvių kaimo bendruomenių, kurios prisideda prie rajono žmonių problemų sprendimo, turi gebėjimų įgyvendinti projektus, todėl jų gebėjimai galėtų būti išnaudoti kuriant verslumo iniaciatyvas ir skatinant vietos gyventojų užimtumą, galimybę įsidarbinti ir pan.</t>
  </si>
  <si>
    <t>Ši priemonė prisideda prie VPS poreikio – skatinti NVO verslumo iniciatyvas ir kitas veiklas, kurios didintų gyventojų užimtumą, stiprintų materialinę bazę, skatintų socialinę įtraukti, kadangi kuriant verslumo iniciatyvas būtų prisidedam prie rajono gyventojų užimtumo, padidintas teikiamų paslaugų spektras, užtikrinta didesnė vietos gyventojų galimybė pasinaudoti paslaugomis. Taip kuriant teikiamą pokyti rajono socialiame ir ekonominiame gyvenime.</t>
  </si>
  <si>
    <t>VVG teritorijos gyventojai: vaikai, senjorai, socialiai atskirti žmonės, kuriems bus teikiamos viešosios paslaugos, NVO, turistai</t>
  </si>
  <si>
    <t>Viešieji juridiniai asmenys; asociacijos; biudžetinės įstaigos</t>
  </si>
  <si>
    <t>Nėra galimybės to padaryti, nes suplanuoti 2 VP, o seniūnijų yra - 11.</t>
  </si>
  <si>
    <t>Suplanuota 20 VP, o seniūnijų yra - 11.</t>
  </si>
  <si>
    <t xml:space="preserve">Priemonės tikslas - įgyvendinant švietimo, kultūros, sporto, socialinės įtraukties, bei fizinio aktyvumo iniciatyvas, kurti prieinamą viešąją, socialinę infrastruktūrą, tenkinančią įvairių vietos gyventojų ir organizacijų poreikius. 
Priemonė siejasi su BŽŪP tikslu SO8, kadangi bus skatinamas užimtumas, prisidedama prie socialinės įtraukties ir vietos plėtros kaimo vietovėse, sukuriant didesnę viešųjų, socialinių paslaugų įvairovę kaimo vietovėse.
Šia priemone siekiama sudaryti palankesnes sąlygas vietos gyventojams naudotis įvairiomis paslaugomis ir infrastruktūra (R.41), bei skatinti socialinę įtrauktį (R.42) rajone.
VVG teritorija turi potencialo šiai priemonei įgyvendinti, nes rajone gausu viešosios infrastruktūros, kuri galėtų dar labiau prisidėti prie rajono socialinių pokyčių įgyvendinimo. Apklausos metu daugiau nei puse (52,8 proc.) vietos gyventojų nurodė, kad reikalinga finansuoti viešosios infrastruktūros plėtrą. </t>
  </si>
  <si>
    <t>Remiami projektai, kurie skirti tradicinių VVG teritorijos švenčių organizavimui, kultūros ir meno, sporto kolektyvų veiklos skatinimui, vietos krašto amatų veiklos skatinimui, kultūrinės materialinės bazės stiprinimas ir kt.</t>
  </si>
  <si>
    <t>VVG teritorijos gyventojai</t>
  </si>
  <si>
    <t>Ši priemonė prisideda prie VPS poreikio – skatinti NVO verslumo iniciatyvas ir kitas veiklas, kurios didintų gyventojų užimtumą, stiprintų materialinę bazę, skatintų socialinę įtraukti – tenkinimo, kadangi organizuojant mokymus ir gerosios patirties išvykas, būtų prisidedam prie rajono gyventojų užimtumo, įgyta žinių, kaip padidinti teikiamų paslaugų spektrą, kuriamas teikiamas pokyti rajono kultūriniame, socialiame ir visuomeniniame gyvenime.</t>
  </si>
  <si>
    <t>Remiama: mokymų (verslumo, inovacijų taikymo, lyderystės, kooperacijos, paslaugų teikimo ir t.t.) organizavimas; gerosios patirties veiklų, kuriomis siekiama susipažinti su kitų rajonų gerąją patirtimi, organizavimas</t>
  </si>
  <si>
    <t>VVG teritorijos vietos gyventojai - potencialūs vietos projektų pareiškėjai ir vykdytojai</t>
  </si>
  <si>
    <t>1. Didesnis projekto dalyvių, t.y. dalyvavusių mokymuose asmenų skaičius;
2. Didesnis projekto įgyvendinimo metu suorganizuotų mokymo renginių skirtinga tematika skaičius</t>
  </si>
  <si>
    <t>Nėra galimybės to padaryti, nes suplanuoti 6 VP, o seniūnijų yra - 11.</t>
  </si>
  <si>
    <t>Pagal priemonę planuojama paremti 1 vietos projektą. Planuojama, kad vieną projektą įgyvendins vienas ūkis. Skaitmeninių ūkininkavimo technologijų diegimas yra privalomas visuose, pagal šią priemonė,finansuojamuose vietos projektuose, todėl 1 projektas yra 1 ūkis</t>
  </si>
  <si>
    <t>Pagal šią priemonę bus įgyvendinama 4  VP, skaičiuojama, kad vienas projektas turės sukurti ne mažiau kaip 1 darbo vietą,  viso 4 darbo vietos</t>
  </si>
  <si>
    <t>Pagal šią priemonę bus įgyvendinama 4  VP, skaičiuojama, kad vienas projektas turės sukurti ne mažiau kaip 1,5 darbo vietos,  viso 6 darbo vietos</t>
  </si>
  <si>
    <t>Pagal šią priemonę bus įgyvendinamas 1  VP, skaičiuojama, kad vienas projektas turės sukurti ne mažiau kaip 1 darbo vietą,  viso 1 darbo vieta</t>
  </si>
  <si>
    <t>Pagal šią priemonę bus įgyvendinami 4 VP, rodiklis skaičiuojamas pagal galimus pareiškėjus, planuojama, kad 1 pareiškėjas pateiks 1 projektą, todėl 4 projektai yra 4 verslo subjektai</t>
  </si>
  <si>
    <t>Pagal šią priemonę bus įgyvendinamas 1 VP, rodiklis skaičiuojamas pagal galimus pareiškėjus, planuojama, kad 1 pareiškėjas pateiks 1 projektą</t>
  </si>
  <si>
    <t xml:space="preserve">Pagal priemonę planuojama paremti 4 VP. Vieną projektą įgyvendins vienas juridinis asmuo, tikėtina, kad iš skirtingų seniūnijų. Skaičiuojama, kad potencialiai galintys gauti naudą asmenys po vieno projekto įgyvendinimo bus apie 5 žm., viso 20. </t>
  </si>
  <si>
    <t>Pagal priemonę planuojama paremti 1 VP. Skaičiuojama, kad potencialiai galintys gauti naudą asmenys po vieno projekto įgyvendinimo bus apie 50 žm.</t>
  </si>
  <si>
    <t xml:space="preserve">Pagal priemonę planuojama paremti 6 VP. Vieną projektą įgyvendins vienas juridinis asmuo, tikėtina, kad iš skirtingų seniūnijų. Skaičiuojama, kad potencialiai galintys gauti naudą asmenys po vieno projekto įgyvendinimo bus apie 10 žm., viso 60. </t>
  </si>
  <si>
    <t xml:space="preserve">Pagal priemonę planuojama paremti 2 VP. Vieną projektą įgyvendins vienas juridinis asmuo, tikėtina, kad iš skirtingų seniūnijų. Skaičiuojama, kad potencialiai galintys gauti naudą asmenys po vieno projekto įgyvendinimo bus apie 250 žm., viso 500. </t>
  </si>
  <si>
    <t>1 poreikis. Skatinti ekonominę plėtrą, kuriant darbo vietas, plečiant paslaugų spektrą, diegiant inovacijas, skaitmeninimą; turizmui palankios aplinkos plėtojimas</t>
  </si>
  <si>
    <t>2 poreikis. Skatinti NVO verslumo iniciatyvas ir kitas veiklas, kurios didintų gyventojų užimtumą, stiprintų materialinę bazę, skatintų socialinę įtraukti</t>
  </si>
  <si>
    <t>1 proc.</t>
  </si>
  <si>
    <t>5 proc.</t>
  </si>
  <si>
    <t>Fiziniai ir juridiniai asmenys: ūkininkas ar kitas fizinis asmuo, labai maža įmonė, maža įmonė, kurie registruoti ir veiklą vykdo VVG teritorijoje</t>
  </si>
  <si>
    <t>Parama teikiama kurti verslus įvairiai ne žemės ūkio veiklai, produktų gamybai, apdorojimui, perdirbimui, jų pardavimui, taip pat socialinių ir kitų paslaugų teikimui, įskaitant paslaugas žemės ūkiui; aktyvaus poilsio ir kitos turizmo organizavimo veiklos vykdymui. Turi būti kuriamos naujos DV</t>
  </si>
  <si>
    <t>Sąlygos nustatytos SP ir VP administravimo taisyklėse</t>
  </si>
  <si>
    <t>Parama teikiama įvairių ne žemės ūkio verslų plėtrai, produktų gamybai, apdorojimui, perdirbimui, jų pardavimui, taip pat paslaugų teikimui, įskaitant paslaugas žemės ūkiui; taip pat inovacijų diegimui ir bioekonomikos principų diegiui versle. Turi būti kuriamos naujos darbo vietos</t>
  </si>
  <si>
    <t>Ūkininkai, įregistravę ūkį ir žemės ūkio valdą savo vardu, veikiantys VVG teritorijoje</t>
  </si>
  <si>
    <t>Juridiniai asmenys - NVO, VšĮ. Pareiškėjas yra registruotas ir veiklą vykdo VVG teritorijoje</t>
  </si>
  <si>
    <t>Finansuojami projektai, skirti viešųjų, socialinių paslaugų (socialinių, švietimo, kultūros, sporto ir kt.) įvairovės kaimo vietovėse didinimui, modernizavimui, prieinamumo didinimui. Turi būti kuriama nauja paslauga, kurios nėra toje teritorijoje</t>
  </si>
  <si>
    <t>Gyventojų sk, kuriems pagerėjo sąlygos naudotis socialinės paslaugomis (Valstybės duomenų agentūros duomenys apie gyv. sk.)</t>
  </si>
  <si>
    <t>Gyventojų sk, kuriems įsitraukė į organizuojamas veiklas, renginius (Valstybės duomenų agentūros duomenys apie gyv. sk.)</t>
  </si>
  <si>
    <t>Gyventojų sk, kuriems įsitraukė į organizuojamas veiklas, mokymus (Valstybės duomenų agentūros duomenys apie gyv. sk.)</t>
  </si>
  <si>
    <t>Statsitikos duomenimis Raseinių r. sav. 2023 m. pradžioje veikė 638 MVĮ, siekiama, kad pasinaudojus paramą bus sukurti bent jau 2 nauji verslo subjektai. Įvertinus tai, kad pareiškėjai gali būti ir fiziniai asmenys (Valstybės duomenų agentūros duomenys)</t>
  </si>
  <si>
    <t>Verslai, kurie savo veikloje diegs inovacijas pasinaudojus parama (VVG informacija)</t>
  </si>
  <si>
    <t>Sukurtos naujos paslaugos, kurių trūksta toje gyvenamojoje vietoje (VVG duomenys)</t>
  </si>
  <si>
    <t>Gyventojų sk, kuriems pagerėjo sąlygos naudotis  paslaugomis (Valstybės duomenų agentūros duomenys apie gyv. sk.)</t>
  </si>
  <si>
    <t>Priemonės tikslas – skatinant inovacijų diegimą ir investicijas į skaitmenizavimą, žemės ūkio sektoriaus modernizavimą rajone. Priemonės įgyvendinimas skatins produkcijos iš vietos žaliavų gaminimą, ūkyje užaugintos produkcijos perdirbimą, inovacijų, skaitmeninimo, naujų technologijų, bei procesų diegimą, siekiant sukurti geresnės kokybės produktus. Ši priemonė siejasi su pagrindiniu BŽŪP tikslu XCO, kadangi bus diegiamos inovacijos ir skaitmeninimas.
Šia priemone siekiama prisidėti prie rajono ŽŪ sektoriaus skaitmeninimo (R3) ir ekonominio augimo, naujų darbo vietų kūrimo  (R.37).
VVG teritorija turi potencialo šiai priemonei įgyvendinti, nes didžioji dalis rajono gyventojų – jauni, darbingo amžiaus, 66,38 proc. teritorijos sudaro žemės ūkio naudmenos, o rajone veikia beveik 4 000 įvairios specializacijos ir dydžių ūkiai.</t>
  </si>
  <si>
    <t>Remiami bendruomenių ir kitų pelno nesiekiančių organizacijų verslumą ir vietos gyventojų užimtumą skatinantys vietos projektai. Paslaugų, teikiamų kaimo gyventojams kūrimas ir plėtra, įskaitant įvairias socialines paslaugas.</t>
  </si>
  <si>
    <t>1. Didesnis potencialių naudos gavėjų skaičius
2. Projektas įgyvendinamas partnerystėje su kitomis organizacijomis
3. Projekto rezultatai skirti ne tik 1 teritorijos, kurioje įgyvendinamas projektas, gyventojų poreikiams tenkinti
4. Projekto įgyvendinimo metu kuriamos paslaugos, vietos gyventojų poreikiams tenkinti, įskaitant įvairias socialines paslaugas.</t>
  </si>
  <si>
    <t>Ši priemonė prisideda prie VPS poreikio – skatinti NVO verslumo iniciatyvas ir kitas veiklas, kurios didintų gyventojų užimtumą, stiprintų materialinę bazę, skatintų socialinę įtraukti – tenkinimo, kadangi didinant viešosios infrastruktūros prieinamumą būtų prisidedam prie rajono gyventojų laisvalaikio užimtumo, padidintas teikiamų paslaugų spektras, užtikrinta didesnė vietos gyventojų galimybė pasinaudoti paslaugomis. Taip kuriant teikiamą pokyti rajono socialiame ir ekonominiame gyvenime.</t>
  </si>
  <si>
    <t>Panaudojant ES paramą ir turimus rajono resursus, skatinti smulkaus ir vidutinio verslo plėtrą VVG teritorijoje</t>
  </si>
  <si>
    <t>Turizmo, rekreacijos ir poilsio paslaugų plėtrai išnaudoti turimus unikalius kultūros ir gamtos išteklius</t>
  </si>
  <si>
    <t>Atsižvelgiant į  aktyvią NVO veiklą, panaudoti jų gebėjimus skatinant socialinę ir ekonominę NVO veiklą</t>
  </si>
  <si>
    <t>Reaguojant į demografinius pokyčius, skatinti socialinių paslaugų plėtrą ir jų kokybės gerinimą</t>
  </si>
  <si>
    <t>Žemės ūkių modernizacija, didinant produktyvumą</t>
  </si>
  <si>
    <t>Mažos investicijos į turizmo ir kompleksinę turizmo infrastuktūros plėtrą rajone</t>
  </si>
  <si>
    <t>Žmogiškojo kapitalo ir finansų verslo plėtrai trūkumas</t>
  </si>
  <si>
    <t>Sulėtėjęs ekonomikos augimas, auganti infliacija, ekonominės krizės</t>
  </si>
  <si>
    <t>Padidėsiantis socialinės paramos poreikis dėl mažėjančio gimstamumo ir senstančios visuomenės</t>
  </si>
  <si>
    <t>Paskatintos teritorijos inovacijos ir plėtojamas ūkių skaitmenizavimas, 1 ūkis gavęs paramą rajone savo veikloje įdiegs skaitmenines technologijas (VVG informacija)</t>
  </si>
  <si>
    <t>Sukurtos bendruomenių verslumo iniciatyvos - ekonominės veiklos (VVG informacija)</t>
  </si>
  <si>
    <t>Žr. į VPS I dalies 5 priedą.</t>
  </si>
  <si>
    <t>Priemonės tikslas – per teritorinio bendradarbiavimo projektus keistis gerąja patirtimi su kitomis VVG įgyvendinant VPS poreikį Nr. 2 – skatinti NVO verslumo iniciatyvas ir kitas veiklas, kurios didintų gyventojų užimtumą, stiprintų materialinę bazę, skatintų socialinę įtraukti. Priemonė siejasi su pagrindiniu BŽŪP tikslu SO8, kadangi bus skatinamos vietos iniciatyvos bei partnerystė, taip pat stiprinamas socialinis ir kultūrinis kapitalas, didinamas vietos gyventojų užimtumas. 
Atliktos apklausos metu 46,6 proc. respondentų nurodė, kad labai svarbu remti bendruomeniškumą skatinančias iniciatyvas, prisidėti prie sbeikatinimo priemonių aktyvinimo krypties (35 proc.), todėl VVG teritorija turi potencialo šiai priemonei įgyvendinti. Tai patvirtinta ir atlikta VVG teritorijos statistinė analizė.</t>
  </si>
  <si>
    <t>iki 100 proc.</t>
  </si>
  <si>
    <t>Ši priemonė prisideda prie VPS poreikio – skatinti NVO verslumo iniciatyvas ir kitas veiklas, kurios didintų gyventojų užimtumą, stiprintų materialinę bazę, skatintų socialinę įtraukti – tenkinimo, kadangi kuriant organizuojant įvairias kultūrines, sportines ir kitas veiklas, būtų prisidedam prie rajono gyventojų užimtumo, kuriamas teikiamas pokyti rajono kultūriniame, socialiame ir visuomeniniame gyvenime.</t>
  </si>
  <si>
    <t>VVG teritorijos gyventojai, įskaitant socialinę atskirtį patiriančius</t>
  </si>
  <si>
    <t>Sukurta nauja paslauga, kurios nėra toje teritorijoje, kurioje įgyvendinamas VP (VVG informacija)</t>
  </si>
  <si>
    <t>VVG teritorijos gyventojai: vaikai, senjorai, socialiai pažeidžiami asmenys, kuriems bus teikiamos viešosios paslaugos, NVO, turistai</t>
  </si>
  <si>
    <t>Įgyvendintų teritorinio bendradarbiavimo projektų skaičius (VVG informacija)</t>
  </si>
  <si>
    <t>1. Didesnis naujai sukurtų darbo vietų skaičius;
2. Darbo vietos kuriamos jauniems (iki 40 metų) asmenims;
3. Projekto įgyvendinimo metu kuriamos paslaugos</t>
  </si>
  <si>
    <t>1. Didesnis naujai sukurtų darbo vietų skaičius;
2. Versle įgyvendinami žiedinės bioekonomikos principai;
3. Projekto veiklomis (rezultatais) kuriamos inovacijos teritorijos ir (arba) rajono lygmeniu.
4. Projekto įgyvendinimo metu kuriamos naujos arba plėčiamos jau vykdomos paslaugos</t>
  </si>
  <si>
    <t xml:space="preserve">Jaunų asmenų (iki 40 m.) sk, kuriems pagerėjo sąlygos naudotis viešąją infrastruktūra (Seniūnijų duomenys apie gyv. sk. 0-40 m.)“ </t>
  </si>
  <si>
    <t>3 proc.</t>
  </si>
  <si>
    <t>1. Didesnis potencialių naudos gavėjų skaičius
2. Projektas įgyvendinamas partnerystėje su kitomis organizacijomis
3. Projekto rezultatai skirti ne tik 1 teritorijos, kurioje įgyvendinamas projektas, gyventojų poreikiams tenkinti
4. Į projekto veiklas įtrauktas didesnis socialiai pažeidžiamų asmenų skaičius</t>
  </si>
  <si>
    <t>Priemonės tikslas – skatinti vietos gyventojų užimtumą, išsaugoti ir puoselėti krašto kultūrą, tradicijas, didinti socialinį, kultūrinį ir visuomeninį rajono gyventojų potencialą.
Priemonė siejasi su BŽŪP tikslu SO8, kadangi bus skatinamas užimtumas, prisidedama prie socialinės įtraukties ir vietos plėtros kaimo vietovėse.
Šia priemone siekiama skatinti socialinę įtrauktį (R.42) rajone.
Atliktos apklausos metu 46,6 proc. respondentų nurodė, kad labai svarbu remti bendruomeniškumą skatinančias iniciatyvas, prisidėti prie sbeikatinimo priemonių aktyvinimo krypties (35 proc.), todėl VVG teritorija turi potencialo šiai priemonei įgyvendinti.</t>
  </si>
  <si>
    <t xml:space="preserve">Priemonės tikslas – lavinti potencialių vietos projektų pareiškėjų ir projektų vykdytojų įgūdžius, ugdyti kompetencijas.
Priemonė siejasi su BŽŪP tikslu SO8, kadangi bus skatinamas užimtumas, prisidedama prie socialinės įtraukties ir vietos plėtros kaimo vietovėse.
Šia priemone siekiama suteikti žinių apie paslaugų teikimo galimybes, pasisemiant gerosios patirties, bei skatinti socialinę įtrauktį (R.42) rajone, sudarant sąlygas ugdyti kompetencijas mažiau galimybių turintiems.
VVG teritorija turi potencialo šiai priemonei įgyvendinti, nes apklausos metu vietos gyventojai nurodė, kad svarbu remti projektus, kurie prisideda prie mokymosi visą gyvenimą priemonių skatinimo, bendruomeniškumą skatinančių iniciatyvų ir savanorystę skatinančių veiklų. </t>
  </si>
  <si>
    <t>Ši priemonė prisideda prie VPS poreikio – skatinti NVO verslumo iniciatyvas ir kitas veiklas, kurios didintų gyventojų užimtumą, stiprintų materialinę bazę, skatintų socialinę įtraukti – tenkinimo, kadangi kuriant organizuojant įvairias kultūrines, sportines ir kitas veiklas, būtų prisidedam prie rajono gyventojų užimtumo, suteikti žinių apie paslaugų teikimo galimybes ir jų spektro plėtimą rajone, kuriamas teikiamas pokyti rajono kultūriniame, socialiame ir visuomeniniame gyvenime.</t>
  </si>
  <si>
    <t>Pagal priemonę planuojama paremtas 1 VP. Skaičiuojama, kad potencialiai galintys gauti naudą socialiai pažeidžiami asmenys po vieno projekto įgyvendinimo bus apie 25 žm.</t>
  </si>
  <si>
    <t xml:space="preserve">Pagal priemonę planuojama paremti 6 VP. Skaičiuojama, kad potencialiai galintys gauti naudą socialiai pažeidžiami asmenys po vieno projekto įgyvendinimo bus apie 3 žm., viso 18. </t>
  </si>
  <si>
    <t xml:space="preserve">Pagal priemonę planuojama paremti 2 VP. Skaičiuojama, kad potencialiai galintys gauti naudą socialiai pažeidžiami asmenys po vieno projekto įgyvendinimo bus apie 25  žm., viso 50. </t>
  </si>
  <si>
    <t xml:space="preserve">Pagal priemonę planuojama paremti 20 VP. Skaičiuojama, kad potencialiai galintys gauti naudą socialiai pažeidžiami asmenys po vieno projekto įgyvendinimo bus apie 3 žm., viso 60. </t>
  </si>
  <si>
    <t xml:space="preserve">Pagal priemonę planuojama paremti 6 VP. Skaičiuojama, kad potencialiai galintys gauti naudą socialiai pažeidžiami asmenys po vieno projekto įgyvendinimo bus apie 1 žm., viso 6. </t>
  </si>
  <si>
    <t>Pagal šią priemonę bus įgyvendinami 6 VP, rodiklis skaičiuojamas pagal galimus pareiškėjus, planuojama, kad 1 pareiškėjas pateiks 1 projektą</t>
  </si>
  <si>
    <t>Vietos projektų mokymuose dalyvavusių asmenų skaičius (8 priemonė: 6 projektai po 15 asmenų)</t>
  </si>
  <si>
    <t>Skaitmeninimo skatinimas žemės ūkio sektoriuje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</si>
</sst>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Calibri"/>
      <family val="2"/>
      <charset val="186"/>
      <scheme val="minor"/>
    </font>
    <font>
      <sz val="11"/>
      <color rgb="FFFF0000"/>
      <name val="Calibri"/>
      <family val="2"/>
      <charset val="186"/>
      <scheme val="minor"/>
    </font>
    <font>
      <sz val="12"/>
      <color theme="1"/>
      <name val="Times New Roman"/>
      <family val="1"/>
    </font>
    <font>
      <b/>
      <sz val="12"/>
      <color theme="1"/>
      <name val="Times New Roman"/>
      <family val="1"/>
    </font>
    <font>
      <b/>
      <sz val="11"/>
      <color theme="1"/>
      <name val="Calibri"/>
      <family val="2"/>
      <scheme val="minor"/>
    </font>
    <font>
      <sz val="16"/>
      <color theme="1"/>
      <name val="Calibri"/>
      <family val="2"/>
      <charset val="186"/>
      <scheme val="minor"/>
    </font>
    <font>
      <sz val="16"/>
      <color theme="1"/>
      <name val="Calibri"/>
      <family val="2"/>
      <scheme val="minor"/>
    </font>
    <font>
      <sz val="11"/>
      <name val="Calibri"/>
      <family val="2"/>
      <charset val="186"/>
      <scheme val="minor"/>
    </font>
    <font>
      <sz val="8"/>
      <name val="Calibri"/>
      <family val="2"/>
      <charset val="186"/>
      <scheme val="minor"/>
    </font>
    <font>
      <sz val="11"/>
      <color theme="1"/>
      <name val="Calibri"/>
      <family val="2"/>
      <scheme val="minor"/>
    </font>
    <font>
      <sz val="11"/>
      <color rgb="FFFF0000"/>
      <name val="Calibri"/>
      <family val="2"/>
      <scheme val="minor"/>
    </font>
    <font>
      <sz val="12"/>
      <name val="Times New Roman"/>
      <family val="1"/>
    </font>
    <font>
      <b/>
      <i/>
      <sz val="11"/>
      <color theme="1"/>
      <name val="Calibri"/>
      <family val="2"/>
      <scheme val="minor"/>
    </font>
    <font>
      <sz val="11"/>
      <name val="Calibri"/>
      <family val="2"/>
      <scheme val="minor"/>
    </font>
    <font>
      <b/>
      <sz val="11"/>
      <name val="Calibri"/>
      <family val="2"/>
      <scheme val="minor"/>
    </font>
    <font>
      <b/>
      <sz val="12"/>
      <name val="Times New Roman"/>
      <family val="1"/>
    </font>
    <font>
      <b/>
      <i/>
      <sz val="11"/>
      <name val="Calibri"/>
      <family val="2"/>
      <scheme val="minor"/>
    </font>
    <font>
      <sz val="11"/>
      <color theme="8"/>
      <name val="Calibri"/>
      <family val="2"/>
      <charset val="186"/>
      <scheme val="minor"/>
    </font>
    <font>
      <b/>
      <sz val="16"/>
      <color theme="1"/>
      <name val="Calibri"/>
      <family val="2"/>
      <scheme val="minor"/>
    </font>
    <font>
      <sz val="11"/>
      <color theme="4" tint="0.79998168889431442"/>
      <name val="Calibri"/>
      <family val="2"/>
      <charset val="186"/>
      <scheme val="minor"/>
    </font>
    <font>
      <sz val="8"/>
      <color theme="1"/>
      <name val="Calibri"/>
      <family val="2"/>
      <scheme val="minor"/>
    </font>
    <font>
      <sz val="14"/>
      <color theme="1"/>
      <name val="Calibri"/>
      <family val="2"/>
      <charset val="186"/>
      <scheme val="minor"/>
    </font>
    <font>
      <sz val="14"/>
      <name val="Calibri"/>
      <family val="2"/>
      <scheme val="minor"/>
    </font>
    <font>
      <sz val="14"/>
      <color theme="1"/>
      <name val="Calibri"/>
      <family val="2"/>
      <scheme val="minor"/>
    </font>
    <font>
      <sz val="14"/>
      <color rgb="FFFF0000"/>
      <name val="Calibri"/>
      <family val="2"/>
      <scheme val="minor"/>
    </font>
    <font>
      <sz val="14"/>
      <color rgb="FFFF0000"/>
      <name val="Calibri"/>
      <family val="2"/>
      <charset val="186"/>
      <scheme val="minor"/>
    </font>
    <font>
      <sz val="8"/>
      <color theme="1"/>
      <name val="Calibri"/>
      <family val="2"/>
      <charset val="186"/>
      <scheme val="minor"/>
    </font>
    <font>
      <sz val="9"/>
      <color theme="1"/>
      <name val="Calibri"/>
      <family val="2"/>
      <charset val="186"/>
      <scheme val="minor"/>
    </font>
    <font>
      <sz val="11"/>
      <color theme="8"/>
      <name val="Calibri"/>
      <family val="2"/>
      <scheme val="minor"/>
    </font>
    <font>
      <b/>
      <sz val="14"/>
      <name val="Calibri"/>
      <family val="2"/>
      <scheme val="minor"/>
    </font>
    <font>
      <b/>
      <sz val="14"/>
      <color theme="1"/>
      <name val="Calibri"/>
      <family val="2"/>
      <scheme val="minor"/>
    </font>
    <font>
      <sz val="16"/>
      <color rgb="FFFF0000"/>
      <name val="Calibri"/>
      <family val="2"/>
      <charset val="186"/>
      <scheme val="minor"/>
    </font>
    <font>
      <i/>
      <sz val="11"/>
      <name val="Calibri"/>
      <family val="2"/>
      <scheme val="minor"/>
    </font>
    <font>
      <sz val="8"/>
      <name val="Calibri"/>
      <family val="2"/>
      <scheme val="minor"/>
    </font>
    <font>
      <i/>
      <sz val="11"/>
      <color theme="1"/>
      <name val="Calibri"/>
      <family val="2"/>
      <scheme val="minor"/>
    </font>
    <font>
      <b/>
      <sz val="16"/>
      <color theme="1"/>
      <name val="Times New Roman"/>
      <family val="1"/>
    </font>
    <font>
      <sz val="11"/>
      <color theme="0"/>
      <name val="Calibri"/>
      <family val="2"/>
      <charset val="186"/>
      <scheme val="minor"/>
    </font>
    <font>
      <sz val="9"/>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8"/>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diagonalUp="1" diagonalDown="1">
      <left/>
      <right style="thin">
        <color indexed="64"/>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top style="medium">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9" fillId="0" borderId="0"/>
  </cellStyleXfs>
  <cellXfs count="770">
    <xf numFmtId="0" fontId="0" fillId="0" borderId="0" xfId="0"/>
    <xf numFmtId="0" fontId="0" fillId="0" borderId="0" xfId="0" applyAlignment="1">
      <alignment vertical="top"/>
    </xf>
    <xf numFmtId="0" fontId="13" fillId="0" borderId="0" xfId="0" applyFont="1" applyAlignment="1">
      <alignment vertical="top"/>
    </xf>
    <xf numFmtId="0" fontId="5" fillId="0" borderId="0" xfId="0" applyFont="1"/>
    <xf numFmtId="0" fontId="5" fillId="0" borderId="0" xfId="0" applyFont="1" applyAlignment="1">
      <alignment horizontal="center"/>
    </xf>
    <xf numFmtId="0" fontId="0" fillId="2" borderId="13" xfId="0" applyFill="1" applyBorder="1"/>
    <xf numFmtId="0" fontId="0" fillId="2" borderId="15" xfId="0" applyFill="1" applyBorder="1"/>
    <xf numFmtId="0" fontId="0" fillId="2" borderId="14" xfId="0" applyFill="1" applyBorder="1"/>
    <xf numFmtId="0" fontId="0" fillId="0" borderId="0" xfId="0" applyAlignment="1">
      <alignment horizontal="center"/>
    </xf>
    <xf numFmtId="0" fontId="5" fillId="0" borderId="0" xfId="0" applyFont="1" applyProtection="1">
      <protection locked="0"/>
    </xf>
    <xf numFmtId="0" fontId="0" fillId="0" borderId="0" xfId="0" applyProtection="1">
      <protection locked="0"/>
    </xf>
    <xf numFmtId="0" fontId="1" fillId="0" borderId="0" xfId="0" applyFont="1" applyProtection="1">
      <protection locked="0"/>
    </xf>
    <xf numFmtId="0" fontId="0" fillId="0" borderId="0" xfId="0" applyAlignment="1" applyProtection="1">
      <alignment horizontal="center"/>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0" fillId="0" borderId="0" xfId="0" applyAlignment="1" applyProtection="1">
      <alignment horizontal="center" vertical="top"/>
      <protection locked="0"/>
    </xf>
    <xf numFmtId="0" fontId="9" fillId="0" borderId="0" xfId="0" applyFont="1" applyAlignment="1" applyProtection="1">
      <alignment horizontal="center" vertical="top"/>
      <protection locked="0"/>
    </xf>
    <xf numFmtId="0" fontId="1" fillId="0" borderId="0" xfId="0" applyFont="1" applyAlignment="1" applyProtection="1">
      <alignment horizontal="center" vertical="top"/>
      <protection locked="0"/>
    </xf>
    <xf numFmtId="0" fontId="0" fillId="0" borderId="0" xfId="0" applyAlignment="1">
      <alignment horizontal="center" vertical="top"/>
    </xf>
    <xf numFmtId="0" fontId="9" fillId="0" borderId="0" xfId="0" applyFont="1" applyAlignment="1">
      <alignment horizontal="center" vertical="top"/>
    </xf>
    <xf numFmtId="0" fontId="9" fillId="2" borderId="1" xfId="0" applyFont="1" applyFill="1" applyBorder="1" applyAlignment="1">
      <alignment horizontal="center" vertical="top"/>
    </xf>
    <xf numFmtId="0" fontId="9" fillId="2" borderId="1" xfId="0" applyFont="1" applyFill="1" applyBorder="1" applyAlignment="1">
      <alignment horizontal="center" vertical="top" wrapText="1"/>
    </xf>
    <xf numFmtId="0" fontId="9" fillId="2" borderId="12" xfId="0" applyFont="1" applyFill="1" applyBorder="1" applyAlignment="1">
      <alignment horizontal="center" vertical="top" wrapText="1"/>
    </xf>
    <xf numFmtId="0" fontId="0" fillId="2" borderId="13" xfId="0" applyFill="1" applyBorder="1" applyAlignment="1">
      <alignment vertical="top"/>
    </xf>
    <xf numFmtId="0" fontId="0" fillId="2" borderId="5"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vertical="top"/>
    </xf>
    <xf numFmtId="0" fontId="4" fillId="2" borderId="9" xfId="0" applyFont="1" applyFill="1" applyBorder="1" applyAlignment="1">
      <alignment horizontal="center" vertical="top" wrapText="1"/>
    </xf>
    <xf numFmtId="0" fontId="0" fillId="2" borderId="15" xfId="0" applyFill="1" applyBorder="1" applyAlignment="1">
      <alignment vertical="top"/>
    </xf>
    <xf numFmtId="0" fontId="0" fillId="4" borderId="15" xfId="0" applyFill="1" applyBorder="1" applyAlignment="1">
      <alignment horizontal="center" vertical="top"/>
    </xf>
    <xf numFmtId="0" fontId="0" fillId="2" borderId="1" xfId="0" applyFill="1" applyBorder="1" applyAlignment="1">
      <alignment vertical="top"/>
    </xf>
    <xf numFmtId="0" fontId="4" fillId="2" borderId="12" xfId="0" applyFont="1" applyFill="1" applyBorder="1" applyAlignment="1">
      <alignment horizontal="center" vertical="top" wrapText="1"/>
    </xf>
    <xf numFmtId="0" fontId="4" fillId="2" borderId="1" xfId="0" applyFont="1" applyFill="1" applyBorder="1" applyAlignment="1">
      <alignment horizontal="center" vertical="top" wrapText="1"/>
    </xf>
    <xf numFmtId="0" fontId="0" fillId="2" borderId="11" xfId="0" applyFill="1" applyBorder="1" applyAlignment="1">
      <alignment vertical="top"/>
    </xf>
    <xf numFmtId="0" fontId="0" fillId="2" borderId="12" xfId="0" applyFill="1" applyBorder="1" applyAlignment="1">
      <alignment vertical="top"/>
    </xf>
    <xf numFmtId="0" fontId="0" fillId="4" borderId="13" xfId="0" applyFill="1" applyBorder="1" applyAlignment="1">
      <alignment horizontal="center" vertical="top"/>
    </xf>
    <xf numFmtId="0" fontId="21" fillId="0" borderId="0" xfId="0" applyFont="1" applyAlignment="1">
      <alignment vertical="top"/>
    </xf>
    <xf numFmtId="0" fontId="21" fillId="0" borderId="0" xfId="0" applyFont="1" applyAlignment="1">
      <alignment horizontal="center" vertical="top"/>
    </xf>
    <xf numFmtId="0" fontId="21" fillId="0" borderId="0" xfId="0" applyFont="1" applyAlignment="1" applyProtection="1">
      <alignment vertical="top"/>
      <protection locked="0"/>
    </xf>
    <xf numFmtId="0" fontId="21" fillId="0" borderId="0" xfId="0" applyFont="1"/>
    <xf numFmtId="0" fontId="7" fillId="0" borderId="5" xfId="0" applyFont="1" applyBorder="1" applyAlignment="1" applyProtection="1">
      <alignment horizontal="center" wrapText="1"/>
      <protection locked="0"/>
    </xf>
    <xf numFmtId="0" fontId="0" fillId="0" borderId="0" xfId="0" applyAlignment="1">
      <alignment vertical="top" wrapText="1"/>
    </xf>
    <xf numFmtId="0" fontId="23" fillId="0" borderId="0" xfId="0" applyFont="1" applyAlignment="1" applyProtection="1">
      <alignment vertical="top"/>
      <protection locked="0"/>
    </xf>
    <xf numFmtId="0" fontId="1" fillId="0" borderId="0" xfId="0" applyFont="1" applyAlignment="1" applyProtection="1">
      <alignment vertical="top"/>
      <protection locked="0"/>
    </xf>
    <xf numFmtId="0" fontId="23" fillId="0" borderId="0" xfId="0" applyFont="1" applyAlignment="1">
      <alignment vertical="top"/>
    </xf>
    <xf numFmtId="0" fontId="0" fillId="4" borderId="0" xfId="0" applyFill="1" applyAlignment="1">
      <alignment vertical="top" wrapText="1"/>
    </xf>
    <xf numFmtId="0" fontId="0" fillId="4" borderId="2" xfId="0" applyFill="1" applyBorder="1" applyAlignment="1">
      <alignment vertical="top" wrapText="1"/>
    </xf>
    <xf numFmtId="0" fontId="13" fillId="2" borderId="1" xfId="0" applyFont="1" applyFill="1" applyBorder="1" applyAlignment="1">
      <alignment horizontal="center" vertical="top"/>
    </xf>
    <xf numFmtId="0" fontId="0" fillId="2" borderId="6" xfId="0" applyFill="1" applyBorder="1" applyAlignment="1">
      <alignment horizontal="center" vertical="top" wrapText="1"/>
    </xf>
    <xf numFmtId="0" fontId="0" fillId="2" borderId="0" xfId="0" applyFill="1" applyAlignment="1">
      <alignment horizontal="center" vertical="top" wrapText="1"/>
    </xf>
    <xf numFmtId="0" fontId="0" fillId="2" borderId="7" xfId="0" applyFill="1" applyBorder="1" applyAlignment="1">
      <alignment horizontal="center" vertical="top" wrapText="1"/>
    </xf>
    <xf numFmtId="0" fontId="21" fillId="0" borderId="0" xfId="0" applyFont="1" applyProtection="1">
      <protection locked="0"/>
    </xf>
    <xf numFmtId="0" fontId="4" fillId="0" borderId="0" xfId="0" applyFont="1" applyAlignment="1" applyProtection="1">
      <alignment horizontal="center"/>
      <protection locked="0"/>
    </xf>
    <xf numFmtId="0" fontId="3" fillId="0" borderId="0" xfId="0" applyFont="1" applyAlignment="1">
      <alignment horizontal="left"/>
    </xf>
    <xf numFmtId="0" fontId="2" fillId="0" borderId="0" xfId="0" applyFont="1" applyAlignment="1">
      <alignment horizontal="left"/>
    </xf>
    <xf numFmtId="0" fontId="2" fillId="0" borderId="0" xfId="0" applyFont="1"/>
    <xf numFmtId="0" fontId="2" fillId="2" borderId="10" xfId="0" applyFont="1" applyFill="1" applyBorder="1" applyAlignment="1">
      <alignment horizontal="left" vertical="center"/>
    </xf>
    <xf numFmtId="0" fontId="11" fillId="0" borderId="6" xfId="0" applyFont="1" applyBorder="1" applyAlignment="1">
      <alignment horizontal="left"/>
    </xf>
    <xf numFmtId="0" fontId="2" fillId="0" borderId="15" xfId="0" applyFont="1" applyBorder="1" applyAlignment="1">
      <alignment horizontal="left"/>
    </xf>
    <xf numFmtId="0" fontId="11" fillId="0" borderId="8" xfId="0" applyFont="1" applyBorder="1" applyAlignment="1">
      <alignment horizontal="left"/>
    </xf>
    <xf numFmtId="0" fontId="2" fillId="0" borderId="14" xfId="0" applyFont="1" applyBorder="1" applyAlignment="1">
      <alignment horizontal="left"/>
    </xf>
    <xf numFmtId="0" fontId="15" fillId="2" borderId="1" xfId="0" applyFont="1" applyFill="1" applyBorder="1" applyAlignment="1">
      <alignment horizontal="left"/>
    </xf>
    <xf numFmtId="0" fontId="11" fillId="0" borderId="15" xfId="0" applyFont="1" applyBorder="1" applyAlignment="1">
      <alignment horizontal="left"/>
    </xf>
    <xf numFmtId="0" fontId="11" fillId="0" borderId="14" xfId="0" applyFont="1" applyBorder="1" applyAlignment="1">
      <alignment horizontal="left"/>
    </xf>
    <xf numFmtId="0" fontId="2" fillId="0" borderId="15" xfId="0" applyFont="1" applyBorder="1"/>
    <xf numFmtId="0" fontId="11" fillId="0" borderId="0" xfId="0" applyFont="1" applyAlignment="1">
      <alignment horizontal="left"/>
    </xf>
    <xf numFmtId="0" fontId="3" fillId="2" borderId="1" xfId="0" applyFont="1" applyFill="1" applyBorder="1" applyAlignment="1">
      <alignment horizontal="left"/>
    </xf>
    <xf numFmtId="0" fontId="0" fillId="0" borderId="13" xfId="0" applyBorder="1"/>
    <xf numFmtId="0" fontId="0" fillId="0" borderId="15" xfId="0" applyBorder="1"/>
    <xf numFmtId="0" fontId="0" fillId="0" borderId="14" xfId="0" applyBorder="1"/>
    <xf numFmtId="0" fontId="3" fillId="2" borderId="10" xfId="0" applyFont="1" applyFill="1" applyBorder="1" applyAlignment="1">
      <alignment horizontal="left"/>
    </xf>
    <xf numFmtId="0" fontId="2" fillId="0" borderId="6" xfId="0" applyFont="1" applyBorder="1" applyAlignment="1">
      <alignment horizontal="left"/>
    </xf>
    <xf numFmtId="0" fontId="2" fillId="0" borderId="7" xfId="0" applyFont="1" applyBorder="1"/>
    <xf numFmtId="0" fontId="2" fillId="3" borderId="0" xfId="0" applyFont="1" applyFill="1" applyAlignment="1">
      <alignment horizontal="left"/>
    </xf>
    <xf numFmtId="0" fontId="2" fillId="3" borderId="0" xfId="0" applyFont="1" applyFill="1"/>
    <xf numFmtId="0" fontId="2" fillId="3" borderId="7" xfId="0" applyFont="1" applyFill="1" applyBorder="1"/>
    <xf numFmtId="0" fontId="2" fillId="0" borderId="8" xfId="0" applyFont="1" applyBorder="1" applyAlignment="1">
      <alignment horizontal="left"/>
    </xf>
    <xf numFmtId="0" fontId="2" fillId="3" borderId="2" xfId="0" applyFont="1" applyFill="1" applyBorder="1" applyAlignment="1">
      <alignment horizontal="left"/>
    </xf>
    <xf numFmtId="0" fontId="2" fillId="3" borderId="2" xfId="0" applyFont="1" applyFill="1" applyBorder="1"/>
    <xf numFmtId="0" fontId="2" fillId="3" borderId="9" xfId="0" applyFont="1" applyFill="1" applyBorder="1"/>
    <xf numFmtId="0" fontId="23" fillId="0" borderId="0" xfId="0" applyFont="1" applyProtection="1">
      <protection locked="0"/>
    </xf>
    <xf numFmtId="0" fontId="9" fillId="0" borderId="0" xfId="0" applyFont="1" applyProtection="1">
      <protection locked="0"/>
    </xf>
    <xf numFmtId="0" fontId="4" fillId="0" borderId="0" xfId="0" applyFont="1" applyProtection="1">
      <protection locked="0"/>
    </xf>
    <xf numFmtId="0" fontId="23" fillId="0" borderId="0" xfId="0" applyFont="1"/>
    <xf numFmtId="0" fontId="9" fillId="0" borderId="0" xfId="0" applyFont="1"/>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4" fontId="4" fillId="4" borderId="1" xfId="0" applyNumberFormat="1" applyFont="1" applyFill="1" applyBorder="1"/>
    <xf numFmtId="0" fontId="9" fillId="2" borderId="1" xfId="0" applyFont="1" applyFill="1" applyBorder="1" applyAlignment="1">
      <alignment horizontal="center"/>
    </xf>
    <xf numFmtId="0" fontId="0" fillId="5" borderId="13" xfId="0" applyFill="1" applyBorder="1" applyAlignment="1" applyProtection="1">
      <alignment vertical="top" wrapText="1"/>
      <protection locked="0"/>
    </xf>
    <xf numFmtId="0" fontId="0" fillId="5" borderId="15" xfId="0" applyFill="1" applyBorder="1" applyAlignment="1" applyProtection="1">
      <alignment vertical="top" wrapText="1"/>
      <protection locked="0"/>
    </xf>
    <xf numFmtId="0" fontId="0" fillId="5" borderId="14" xfId="0" applyFill="1" applyBorder="1" applyAlignment="1" applyProtection="1">
      <alignment vertical="top" wrapText="1"/>
      <protection locked="0"/>
    </xf>
    <xf numFmtId="0" fontId="0" fillId="0" borderId="15"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2" xfId="0" applyBorder="1" applyAlignment="1" applyProtection="1">
      <alignment vertical="top"/>
      <protection locked="0"/>
    </xf>
    <xf numFmtId="0" fontId="0" fillId="0" borderId="0" xfId="0" applyAlignment="1" applyProtection="1">
      <alignment wrapText="1"/>
      <protection locked="0"/>
    </xf>
    <xf numFmtId="0" fontId="4" fillId="2" borderId="1" xfId="0" applyFont="1" applyFill="1" applyBorder="1" applyAlignment="1">
      <alignment horizontal="center" vertical="top"/>
    </xf>
    <xf numFmtId="0" fontId="4" fillId="2" borderId="11" xfId="0" applyFont="1" applyFill="1" applyBorder="1" applyAlignment="1">
      <alignment horizontal="center" vertical="top" wrapText="1"/>
    </xf>
    <xf numFmtId="0" fontId="0" fillId="4" borderId="13" xfId="0" applyFill="1" applyBorder="1" applyAlignment="1">
      <alignment vertical="top" wrapText="1"/>
    </xf>
    <xf numFmtId="0" fontId="0" fillId="2" borderId="15" xfId="0" applyFill="1" applyBorder="1" applyAlignment="1">
      <alignment vertical="top" wrapText="1"/>
    </xf>
    <xf numFmtId="0" fontId="0" fillId="4" borderId="15" xfId="0" applyFill="1" applyBorder="1" applyAlignment="1">
      <alignment horizontal="center" vertical="top" wrapText="1"/>
    </xf>
    <xf numFmtId="0" fontId="0" fillId="2" borderId="3" xfId="0" applyFill="1" applyBorder="1" applyAlignment="1">
      <alignment vertical="top"/>
    </xf>
    <xf numFmtId="0" fontId="0" fillId="2" borderId="6" xfId="0" applyFill="1" applyBorder="1" applyAlignment="1">
      <alignment vertical="top"/>
    </xf>
    <xf numFmtId="0" fontId="0" fillId="2" borderId="8" xfId="0" applyFill="1" applyBorder="1" applyAlignment="1">
      <alignment vertical="top"/>
    </xf>
    <xf numFmtId="0" fontId="23" fillId="0" borderId="0" xfId="0" applyFont="1" applyAlignment="1">
      <alignment horizontal="left" vertical="top"/>
    </xf>
    <xf numFmtId="0" fontId="0" fillId="0" borderId="0" xfId="0" applyAlignment="1">
      <alignment horizontal="left" vertical="top"/>
    </xf>
    <xf numFmtId="0" fontId="0" fillId="0" borderId="0" xfId="0" applyAlignment="1" applyProtection="1">
      <alignment horizontal="left" vertical="top"/>
      <protection locked="0"/>
    </xf>
    <xf numFmtId="0" fontId="23" fillId="0" borderId="0" xfId="0" applyFont="1" applyAlignment="1">
      <alignment horizontal="center" vertical="top"/>
    </xf>
    <xf numFmtId="0" fontId="24" fillId="0" borderId="0" xfId="0" applyFont="1" applyAlignment="1">
      <alignment vertical="top"/>
    </xf>
    <xf numFmtId="0" fontId="9" fillId="2" borderId="11" xfId="0" applyFont="1" applyFill="1" applyBorder="1" applyAlignment="1">
      <alignment horizontal="center"/>
    </xf>
    <xf numFmtId="0" fontId="18" fillId="2" borderId="1" xfId="0" applyFont="1" applyFill="1" applyBorder="1" applyAlignment="1">
      <alignment horizontal="center" vertical="center" wrapText="1"/>
    </xf>
    <xf numFmtId="0" fontId="9" fillId="4" borderId="1" xfId="0" applyFont="1" applyFill="1" applyBorder="1"/>
    <xf numFmtId="0" fontId="0" fillId="4" borderId="1" xfId="0" applyFill="1" applyBorder="1" applyAlignment="1">
      <alignment horizontal="center" wrapText="1"/>
    </xf>
    <xf numFmtId="0" fontId="22" fillId="0" borderId="0" xfId="0" applyFont="1" applyAlignment="1" applyProtection="1">
      <alignment vertical="top"/>
      <protection locked="0"/>
    </xf>
    <xf numFmtId="0" fontId="13" fillId="0" borderId="0" xfId="0" applyFont="1" applyAlignment="1" applyProtection="1">
      <alignment vertical="top"/>
      <protection locked="0"/>
    </xf>
    <xf numFmtId="0" fontId="10" fillId="0" borderId="0" xfId="0" applyFont="1" applyAlignment="1" applyProtection="1">
      <alignment vertical="top"/>
      <protection locked="0"/>
    </xf>
    <xf numFmtId="0" fontId="22" fillId="0" borderId="0" xfId="0" applyFont="1" applyAlignment="1">
      <alignment vertical="top"/>
    </xf>
    <xf numFmtId="0" fontId="14" fillId="2" borderId="1" xfId="0" applyFont="1" applyFill="1" applyBorder="1" applyAlignment="1">
      <alignment horizontal="center" vertical="top"/>
    </xf>
    <xf numFmtId="0" fontId="21" fillId="0" borderId="0" xfId="0" applyFont="1" applyAlignment="1">
      <alignment horizontal="center"/>
    </xf>
    <xf numFmtId="0" fontId="4" fillId="4" borderId="1" xfId="0" applyFont="1" applyFill="1" applyBorder="1" applyAlignment="1">
      <alignment horizontal="center" wrapText="1"/>
    </xf>
    <xf numFmtId="0" fontId="25" fillId="0" borderId="0" xfId="0" applyFont="1"/>
    <xf numFmtId="0" fontId="0" fillId="3" borderId="0" xfId="0" applyFill="1" applyAlignment="1">
      <alignment horizontal="center" vertical="top"/>
    </xf>
    <xf numFmtId="0" fontId="22" fillId="0" borderId="0" xfId="0" applyFont="1" applyAlignment="1">
      <alignment vertical="top" wrapText="1"/>
    </xf>
    <xf numFmtId="0" fontId="0" fillId="3" borderId="0" xfId="0" applyFill="1" applyAlignment="1">
      <alignment horizontal="center" vertical="top" wrapText="1"/>
    </xf>
    <xf numFmtId="0" fontId="0" fillId="2" borderId="1" xfId="0" applyFill="1" applyBorder="1" applyAlignment="1">
      <alignment vertical="top" wrapText="1"/>
    </xf>
    <xf numFmtId="0" fontId="7" fillId="2" borderId="1" xfId="0" applyFont="1" applyFill="1" applyBorder="1" applyAlignment="1">
      <alignment vertical="top" wrapText="1"/>
    </xf>
    <xf numFmtId="0" fontId="14" fillId="2" borderId="1" xfId="0" applyFont="1" applyFill="1" applyBorder="1" applyAlignment="1">
      <alignment vertical="top" wrapText="1"/>
    </xf>
    <xf numFmtId="0" fontId="13" fillId="2" borderId="1" xfId="0" applyFont="1" applyFill="1" applyBorder="1" applyAlignment="1">
      <alignment vertical="top" wrapText="1"/>
    </xf>
    <xf numFmtId="0" fontId="4" fillId="2" borderId="1" xfId="0" applyFont="1" applyFill="1" applyBorder="1" applyAlignment="1">
      <alignment vertical="top" wrapText="1"/>
    </xf>
    <xf numFmtId="0" fontId="12" fillId="2" borderId="1" xfId="0" applyFont="1" applyFill="1" applyBorder="1" applyAlignment="1">
      <alignment vertical="top" wrapText="1"/>
    </xf>
    <xf numFmtId="0" fontId="0" fillId="2" borderId="14" xfId="0" applyFill="1" applyBorder="1" applyAlignment="1">
      <alignment vertical="top" wrapText="1"/>
    </xf>
    <xf numFmtId="0" fontId="0" fillId="4" borderId="1" xfId="0" applyFill="1" applyBorder="1" applyAlignment="1">
      <alignment horizontal="center" vertical="top" wrapText="1"/>
    </xf>
    <xf numFmtId="0" fontId="27" fillId="4" borderId="2" xfId="0" applyFont="1" applyFill="1" applyBorder="1" applyAlignment="1">
      <alignment horizontal="center" vertical="top" wrapText="1"/>
    </xf>
    <xf numFmtId="0" fontId="27" fillId="4" borderId="9" xfId="0" applyFont="1" applyFill="1" applyBorder="1" applyAlignment="1">
      <alignment horizontal="center" vertical="top" wrapText="1"/>
    </xf>
    <xf numFmtId="0" fontId="0" fillId="5" borderId="0" xfId="0" applyFill="1" applyAlignment="1" applyProtection="1">
      <alignment horizontal="center" vertical="top"/>
      <protection locked="0"/>
    </xf>
    <xf numFmtId="0" fontId="0" fillId="5" borderId="7" xfId="0" applyFill="1" applyBorder="1" applyAlignment="1" applyProtection="1">
      <alignment horizontal="center" vertical="top"/>
      <protection locked="0"/>
    </xf>
    <xf numFmtId="0" fontId="0" fillId="5" borderId="2" xfId="0" applyFill="1" applyBorder="1" applyAlignment="1" applyProtection="1">
      <alignment horizontal="center" vertical="top"/>
      <protection locked="0"/>
    </xf>
    <xf numFmtId="0" fontId="0" fillId="5" borderId="9" xfId="0" applyFill="1" applyBorder="1" applyAlignment="1" applyProtection="1">
      <alignment horizontal="center" vertical="top"/>
      <protection locked="0"/>
    </xf>
    <xf numFmtId="0" fontId="4" fillId="0" borderId="0" xfId="0" applyFont="1" applyAlignment="1" applyProtection="1">
      <alignment vertical="top"/>
      <protection locked="0"/>
    </xf>
    <xf numFmtId="0" fontId="14" fillId="0" borderId="0" xfId="0" applyFont="1" applyAlignment="1">
      <alignment vertical="top"/>
    </xf>
    <xf numFmtId="0" fontId="4" fillId="2" borderId="1" xfId="0" applyFont="1" applyFill="1" applyBorder="1" applyAlignment="1">
      <alignment vertical="top"/>
    </xf>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13" fillId="5" borderId="1" xfId="0" applyFont="1" applyFill="1" applyBorder="1" applyAlignment="1" applyProtection="1">
      <alignment vertical="top" wrapText="1"/>
      <protection locked="0"/>
    </xf>
    <xf numFmtId="0" fontId="13" fillId="5" borderId="1" xfId="0" applyFont="1" applyFill="1" applyBorder="1" applyAlignment="1" applyProtection="1">
      <alignment vertical="top"/>
      <protection locked="0"/>
    </xf>
    <xf numFmtId="0" fontId="13" fillId="0" borderId="1" xfId="0" applyFont="1" applyBorder="1" applyAlignment="1" applyProtection="1">
      <alignment horizontal="left" vertical="top" wrapText="1"/>
      <protection locked="0"/>
    </xf>
    <xf numFmtId="0" fontId="7" fillId="4" borderId="7" xfId="0" applyFont="1" applyFill="1" applyBorder="1" applyAlignment="1">
      <alignment horizontal="center" vertical="top"/>
    </xf>
    <xf numFmtId="0" fontId="0" fillId="4" borderId="7" xfId="0" applyFill="1" applyBorder="1" applyAlignment="1">
      <alignment horizontal="center" vertical="top"/>
    </xf>
    <xf numFmtId="0" fontId="4" fillId="2" borderId="5" xfId="0" applyFont="1" applyFill="1" applyBorder="1" applyAlignment="1">
      <alignment horizontal="center" vertical="top" wrapText="1"/>
    </xf>
    <xf numFmtId="0" fontId="7" fillId="4" borderId="15" xfId="0" applyFont="1" applyFill="1" applyBorder="1" applyAlignment="1">
      <alignment horizontal="center" vertical="top"/>
    </xf>
    <xf numFmtId="0" fontId="7" fillId="4" borderId="14" xfId="0" applyFont="1" applyFill="1" applyBorder="1" applyAlignment="1">
      <alignment horizontal="center" vertical="top"/>
    </xf>
    <xf numFmtId="0" fontId="22" fillId="0" borderId="0" xfId="0" applyFont="1" applyProtection="1">
      <protection locked="0"/>
    </xf>
    <xf numFmtId="0" fontId="22" fillId="0" borderId="0" xfId="0" applyFont="1" applyAlignment="1" applyProtection="1">
      <alignment horizontal="left"/>
      <protection locked="0"/>
    </xf>
    <xf numFmtId="0" fontId="13" fillId="0" borderId="0" xfId="0" applyFont="1" applyProtection="1">
      <protection locked="0"/>
    </xf>
    <xf numFmtId="0" fontId="14" fillId="0" borderId="0" xfId="0" applyFont="1" applyProtection="1">
      <protection locked="0"/>
    </xf>
    <xf numFmtId="0" fontId="13" fillId="0" borderId="0" xfId="0" applyFont="1" applyAlignment="1" applyProtection="1">
      <alignment wrapText="1"/>
      <protection locked="0"/>
    </xf>
    <xf numFmtId="0" fontId="13" fillId="0" borderId="0" xfId="0" applyFont="1" applyAlignment="1" applyProtection="1">
      <alignment horizontal="left" vertical="top"/>
      <protection locked="0"/>
    </xf>
    <xf numFmtId="0" fontId="22" fillId="0" borderId="0" xfId="0" applyFont="1"/>
    <xf numFmtId="0" fontId="13" fillId="0" borderId="0" xfId="0" applyFont="1"/>
    <xf numFmtId="0" fontId="1" fillId="0" borderId="0" xfId="0" applyFont="1" applyAlignment="1">
      <alignment horizontal="center" wrapText="1"/>
    </xf>
    <xf numFmtId="0" fontId="13" fillId="0" borderId="0" xfId="0" applyFont="1" applyAlignment="1">
      <alignment wrapText="1"/>
    </xf>
    <xf numFmtId="0" fontId="13" fillId="2" borderId="15" xfId="0" applyFont="1" applyFill="1" applyBorder="1" applyAlignment="1">
      <alignment vertical="top" wrapText="1"/>
    </xf>
    <xf numFmtId="0" fontId="0" fillId="2" borderId="12" xfId="0" applyFill="1" applyBorder="1" applyAlignment="1">
      <alignment horizontal="center" vertical="top"/>
    </xf>
    <xf numFmtId="0" fontId="16" fillId="2" borderId="1" xfId="0" applyFont="1" applyFill="1" applyBorder="1" applyAlignment="1">
      <alignment vertical="top" wrapText="1"/>
    </xf>
    <xf numFmtId="0" fontId="9" fillId="2" borderId="15" xfId="0" applyFont="1" applyFill="1" applyBorder="1" applyAlignment="1">
      <alignment vertical="top" wrapText="1"/>
    </xf>
    <xf numFmtId="0" fontId="9" fillId="2" borderId="1" xfId="0" applyFont="1" applyFill="1" applyBorder="1" applyAlignment="1">
      <alignment vertical="top" wrapText="1"/>
    </xf>
    <xf numFmtId="0" fontId="0" fillId="4" borderId="9" xfId="0" applyFill="1" applyBorder="1" applyAlignment="1">
      <alignment horizontal="center" vertical="top"/>
    </xf>
    <xf numFmtId="0" fontId="9" fillId="2" borderId="12" xfId="0" applyFont="1" applyFill="1" applyBorder="1" applyAlignment="1">
      <alignment horizontal="center"/>
    </xf>
    <xf numFmtId="0" fontId="0" fillId="0" borderId="0" xfId="0" applyAlignment="1">
      <alignment wrapText="1"/>
    </xf>
    <xf numFmtId="0" fontId="21" fillId="0" borderId="0" xfId="0" applyFont="1" applyAlignment="1">
      <alignment horizontal="left" vertical="top"/>
    </xf>
    <xf numFmtId="0" fontId="25" fillId="0" borderId="0" xfId="0" applyFont="1" applyAlignment="1">
      <alignment vertical="top"/>
    </xf>
    <xf numFmtId="0" fontId="1" fillId="0" borderId="0" xfId="0" applyFont="1" applyAlignment="1">
      <alignment vertical="top"/>
    </xf>
    <xf numFmtId="0" fontId="7" fillId="4" borderId="1" xfId="0" applyFont="1" applyFill="1" applyBorder="1" applyAlignment="1">
      <alignment vertical="top"/>
    </xf>
    <xf numFmtId="3" fontId="7" fillId="4" borderId="1" xfId="0" applyNumberFormat="1" applyFont="1" applyFill="1" applyBorder="1" applyAlignment="1">
      <alignment horizontal="center" vertical="top"/>
    </xf>
    <xf numFmtId="0" fontId="0" fillId="4" borderId="1" xfId="0" applyFill="1" applyBorder="1" applyAlignment="1">
      <alignment vertical="top"/>
    </xf>
    <xf numFmtId="1" fontId="4" fillId="4" borderId="1" xfId="0" applyNumberFormat="1" applyFont="1" applyFill="1" applyBorder="1" applyAlignment="1">
      <alignment horizontal="center" vertical="top"/>
    </xf>
    <xf numFmtId="0" fontId="4" fillId="0" borderId="0" xfId="0" applyFont="1" applyAlignment="1">
      <alignment horizontal="center" vertical="top"/>
    </xf>
    <xf numFmtId="0" fontId="0" fillId="0" borderId="1" xfId="0" applyBorder="1" applyAlignment="1">
      <alignment horizontal="center" vertical="top"/>
    </xf>
    <xf numFmtId="0" fontId="0" fillId="5" borderId="1" xfId="0" applyFill="1" applyBorder="1" applyAlignment="1">
      <alignment horizontal="center" vertical="top"/>
    </xf>
    <xf numFmtId="0" fontId="0" fillId="4" borderId="1" xfId="0" applyFill="1" applyBorder="1" applyAlignment="1">
      <alignment horizontal="center" vertical="top"/>
    </xf>
    <xf numFmtId="0" fontId="0" fillId="6" borderId="1" xfId="0" applyFill="1" applyBorder="1" applyAlignment="1">
      <alignment horizontal="center" vertical="top"/>
    </xf>
    <xf numFmtId="0" fontId="4" fillId="0" borderId="0" xfId="0" applyFont="1" applyAlignment="1">
      <alignment horizontal="left" vertical="top"/>
    </xf>
    <xf numFmtId="0" fontId="13" fillId="0" borderId="0" xfId="0" applyFont="1" applyAlignment="1">
      <alignment horizontal="left" vertical="top"/>
    </xf>
    <xf numFmtId="0" fontId="9"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13" fillId="2" borderId="1" xfId="0" applyFont="1" applyFill="1" applyBorder="1" applyAlignment="1">
      <alignment horizontal="left" vertical="top" wrapText="1"/>
    </xf>
    <xf numFmtId="0" fontId="30" fillId="2" borderId="1" xfId="0" applyFont="1" applyFill="1" applyBorder="1" applyAlignment="1">
      <alignment vertical="top"/>
    </xf>
    <xf numFmtId="0" fontId="30" fillId="2" borderId="1" xfId="0" applyFont="1" applyFill="1" applyBorder="1" applyAlignment="1">
      <alignment vertical="top" wrapText="1"/>
    </xf>
    <xf numFmtId="0" fontId="2" fillId="0" borderId="14" xfId="0" applyFont="1" applyBorder="1"/>
    <xf numFmtId="0" fontId="13" fillId="5" borderId="7" xfId="0" applyFont="1" applyFill="1" applyBorder="1" applyAlignment="1" applyProtection="1">
      <alignment horizontal="center"/>
      <protection locked="0"/>
    </xf>
    <xf numFmtId="0" fontId="13" fillId="5" borderId="9" xfId="0" applyFont="1" applyFill="1" applyBorder="1" applyAlignment="1" applyProtection="1">
      <alignment horizontal="center"/>
      <protection locked="0"/>
    </xf>
    <xf numFmtId="0" fontId="31" fillId="0" borderId="0" xfId="0" applyFont="1" applyProtection="1">
      <protection locked="0"/>
    </xf>
    <xf numFmtId="0" fontId="9" fillId="0" borderId="0" xfId="0" applyFont="1" applyAlignment="1">
      <alignment vertical="top"/>
    </xf>
    <xf numFmtId="0" fontId="4" fillId="2" borderId="14" xfId="0" applyFont="1" applyFill="1" applyBorder="1" applyAlignment="1">
      <alignment horizontal="center" vertical="top" wrapText="1"/>
    </xf>
    <xf numFmtId="0" fontId="0" fillId="7" borderId="1" xfId="0" applyFill="1" applyBorder="1"/>
    <xf numFmtId="0" fontId="0" fillId="7" borderId="1" xfId="0" applyFill="1" applyBorder="1" applyAlignment="1">
      <alignment horizontal="center"/>
    </xf>
    <xf numFmtId="0" fontId="0" fillId="7" borderId="14" xfId="0" applyFill="1" applyBorder="1" applyAlignment="1">
      <alignment wrapText="1"/>
    </xf>
    <xf numFmtId="0" fontId="0" fillId="7" borderId="14" xfId="0" applyFill="1" applyBorder="1" applyAlignment="1">
      <alignment horizontal="center" wrapText="1"/>
    </xf>
    <xf numFmtId="0" fontId="9" fillId="7" borderId="8" xfId="0" applyFont="1" applyFill="1" applyBorder="1" applyAlignment="1">
      <alignment horizontal="center"/>
    </xf>
    <xf numFmtId="0" fontId="9" fillId="7" borderId="14" xfId="0" applyFont="1" applyFill="1" applyBorder="1" applyAlignment="1">
      <alignment horizontal="center"/>
    </xf>
    <xf numFmtId="0" fontId="0" fillId="7" borderId="1" xfId="0" applyFill="1" applyBorder="1" applyAlignment="1">
      <alignment horizontal="center" vertical="top"/>
    </xf>
    <xf numFmtId="0" fontId="9" fillId="7" borderId="1" xfId="0" applyFont="1" applyFill="1" applyBorder="1" applyAlignment="1">
      <alignment horizontal="center" vertical="center" wrapText="1"/>
    </xf>
    <xf numFmtId="0" fontId="21" fillId="0" borderId="0" xfId="0" applyFont="1" applyAlignment="1">
      <alignment wrapText="1"/>
    </xf>
    <xf numFmtId="0" fontId="0" fillId="0" borderId="1" xfId="0" applyBorder="1" applyAlignment="1" applyProtection="1">
      <alignment horizontal="center" wrapText="1"/>
      <protection locked="0"/>
    </xf>
    <xf numFmtId="0" fontId="0" fillId="4" borderId="1" xfId="0" applyFill="1" applyBorder="1" applyAlignment="1">
      <alignment vertical="top" wrapText="1"/>
    </xf>
    <xf numFmtId="0" fontId="7" fillId="0" borderId="7" xfId="0" applyFont="1" applyBorder="1" applyAlignment="1" applyProtection="1">
      <alignment horizontal="center"/>
      <protection locked="0"/>
    </xf>
    <xf numFmtId="0" fontId="7" fillId="0" borderId="9" xfId="0" applyFont="1" applyBorder="1" applyAlignment="1" applyProtection="1">
      <alignment horizontal="center"/>
      <protection locked="0"/>
    </xf>
    <xf numFmtId="4" fontId="0" fillId="4" borderId="15" xfId="0" applyNumberFormat="1" applyFill="1" applyBorder="1" applyAlignment="1">
      <alignment horizontal="center" vertical="top"/>
    </xf>
    <xf numFmtId="4" fontId="7" fillId="4" borderId="13" xfId="0" applyNumberFormat="1" applyFont="1" applyFill="1" applyBorder="1" applyAlignment="1">
      <alignment horizontal="center" vertical="top" wrapText="1"/>
    </xf>
    <xf numFmtId="4" fontId="7" fillId="4" borderId="15" xfId="0" applyNumberFormat="1" applyFont="1" applyFill="1" applyBorder="1" applyAlignment="1">
      <alignment horizontal="center" vertical="top" wrapText="1"/>
    </xf>
    <xf numFmtId="4" fontId="7" fillId="4" borderId="14" xfId="0" applyNumberFormat="1" applyFont="1" applyFill="1" applyBorder="1" applyAlignment="1">
      <alignment horizontal="center" vertical="top" wrapText="1"/>
    </xf>
    <xf numFmtId="2" fontId="0" fillId="4" borderId="1" xfId="0" applyNumberFormat="1" applyFill="1" applyBorder="1"/>
    <xf numFmtId="4" fontId="7" fillId="4" borderId="1" xfId="0" applyNumberFormat="1" applyFont="1" applyFill="1" applyBorder="1"/>
    <xf numFmtId="4" fontId="4" fillId="7" borderId="1" xfId="0" applyNumberFormat="1" applyFont="1" applyFill="1" applyBorder="1"/>
    <xf numFmtId="2" fontId="0" fillId="0" borderId="1" xfId="0" applyNumberFormat="1" applyBorder="1" applyProtection="1">
      <protection locked="0"/>
    </xf>
    <xf numFmtId="0" fontId="0" fillId="7" borderId="1" xfId="0" applyFill="1" applyBorder="1" applyAlignment="1">
      <alignment vertical="top"/>
    </xf>
    <xf numFmtId="0" fontId="23" fillId="0" borderId="0" xfId="0" applyFont="1" applyAlignment="1">
      <alignment wrapText="1"/>
    </xf>
    <xf numFmtId="0" fontId="9" fillId="0" borderId="0" xfId="0" applyFont="1" applyAlignment="1">
      <alignment wrapText="1"/>
    </xf>
    <xf numFmtId="0" fontId="9" fillId="0" borderId="0" xfId="0" applyFont="1" applyAlignment="1" applyProtection="1">
      <alignment vertical="top"/>
      <protection locked="0"/>
    </xf>
    <xf numFmtId="0" fontId="9" fillId="0" borderId="0" xfId="0" applyFont="1" applyAlignment="1" applyProtection="1">
      <alignment wrapText="1"/>
      <protection locked="0"/>
    </xf>
    <xf numFmtId="0" fontId="9" fillId="2" borderId="1" xfId="0" applyFont="1" applyFill="1" applyBorder="1" applyAlignment="1">
      <alignment horizontal="center" wrapText="1"/>
    </xf>
    <xf numFmtId="0" fontId="9" fillId="0" borderId="1" xfId="0" applyFont="1" applyBorder="1" applyAlignment="1" applyProtection="1">
      <alignment horizontal="center" wrapText="1"/>
      <protection locked="0"/>
    </xf>
    <xf numFmtId="0" fontId="4" fillId="7" borderId="1" xfId="0" applyFont="1" applyFill="1" applyBorder="1" applyAlignment="1">
      <alignment horizontal="center" vertical="top" wrapText="1"/>
    </xf>
    <xf numFmtId="0" fontId="0" fillId="2" borderId="1" xfId="0" applyFill="1" applyBorder="1" applyAlignment="1">
      <alignment horizontal="center" vertical="top" wrapText="1"/>
    </xf>
    <xf numFmtId="0" fontId="23" fillId="0" borderId="0" xfId="0" applyFont="1" applyAlignment="1">
      <alignment vertical="top" wrapText="1"/>
    </xf>
    <xf numFmtId="0" fontId="9" fillId="2" borderId="13" xfId="0" applyFont="1" applyFill="1" applyBorder="1" applyAlignment="1">
      <alignment horizontal="center" vertical="top" wrapText="1"/>
    </xf>
    <xf numFmtId="0" fontId="9" fillId="2" borderId="5" xfId="0" applyFont="1" applyFill="1" applyBorder="1" applyAlignment="1">
      <alignment horizontal="center" vertical="top" wrapText="1"/>
    </xf>
    <xf numFmtId="0" fontId="0" fillId="3" borderId="0" xfId="0" applyFill="1" applyAlignment="1">
      <alignment horizontal="center"/>
    </xf>
    <xf numFmtId="0" fontId="0" fillId="7" borderId="1" xfId="0" applyFill="1" applyBorder="1" applyAlignment="1" applyProtection="1">
      <alignment vertical="top" wrapText="1"/>
      <protection locked="0"/>
    </xf>
    <xf numFmtId="0" fontId="7" fillId="5" borderId="1" xfId="0" applyFont="1" applyFill="1" applyBorder="1" applyAlignment="1" applyProtection="1">
      <alignment vertical="top" wrapText="1"/>
      <protection locked="0"/>
    </xf>
    <xf numFmtId="0" fontId="0" fillId="3" borderId="0" xfId="0" applyFill="1"/>
    <xf numFmtId="49" fontId="0" fillId="3" borderId="0" xfId="0" applyNumberFormat="1" applyFill="1" applyAlignment="1">
      <alignment horizontal="center" vertical="top"/>
    </xf>
    <xf numFmtId="0" fontId="9" fillId="2" borderId="10" xfId="0" applyFont="1" applyFill="1" applyBorder="1" applyAlignment="1">
      <alignment horizontal="center" vertical="top" wrapText="1"/>
    </xf>
    <xf numFmtId="0" fontId="0" fillId="4" borderId="5" xfId="0" applyFill="1" applyBorder="1" applyAlignment="1">
      <alignment horizontal="center" vertical="top"/>
    </xf>
    <xf numFmtId="4" fontId="0" fillId="4" borderId="3" xfId="0" applyNumberFormat="1" applyFill="1" applyBorder="1" applyAlignment="1">
      <alignment vertical="top"/>
    </xf>
    <xf numFmtId="164" fontId="0" fillId="4" borderId="15" xfId="0" applyNumberFormat="1" applyFill="1" applyBorder="1" applyAlignment="1">
      <alignment horizontal="center" vertical="top"/>
    </xf>
    <xf numFmtId="4" fontId="0" fillId="4" borderId="6" xfId="0" applyNumberFormat="1" applyFill="1" applyBorder="1" applyAlignment="1">
      <alignment vertical="top"/>
    </xf>
    <xf numFmtId="4" fontId="0" fillId="4" borderId="8" xfId="0" applyNumberFormat="1" applyFill="1" applyBorder="1" applyAlignment="1">
      <alignment vertical="top"/>
    </xf>
    <xf numFmtId="164" fontId="0" fillId="4" borderId="14" xfId="0" applyNumberFormat="1" applyFill="1" applyBorder="1" applyAlignment="1">
      <alignment horizontal="center" vertical="top"/>
    </xf>
    <xf numFmtId="4" fontId="0" fillId="4" borderId="13" xfId="0" applyNumberFormat="1" applyFill="1" applyBorder="1" applyAlignment="1">
      <alignment vertical="top"/>
    </xf>
    <xf numFmtId="4" fontId="0" fillId="4" borderId="14" xfId="0" applyNumberFormat="1" applyFill="1" applyBorder="1" applyAlignment="1">
      <alignment vertical="top"/>
    </xf>
    <xf numFmtId="4" fontId="7" fillId="0" borderId="6" xfId="0" applyNumberFormat="1" applyFont="1" applyBorder="1" applyAlignment="1" applyProtection="1">
      <alignment vertical="top"/>
      <protection locked="0"/>
    </xf>
    <xf numFmtId="0" fontId="0" fillId="2" borderId="5" xfId="0" applyFill="1" applyBorder="1" applyAlignment="1">
      <alignment vertical="top"/>
    </xf>
    <xf numFmtId="164" fontId="0" fillId="4" borderId="13" xfId="0" applyNumberFormat="1" applyFill="1" applyBorder="1" applyAlignment="1">
      <alignment horizontal="center" vertical="top"/>
    </xf>
    <xf numFmtId="0" fontId="0" fillId="2" borderId="9" xfId="0" applyFill="1" applyBorder="1" applyAlignment="1">
      <alignment vertical="top"/>
    </xf>
    <xf numFmtId="0" fontId="0" fillId="2" borderId="9" xfId="0" applyFill="1" applyBorder="1" applyAlignment="1">
      <alignment horizontal="center" vertical="top"/>
    </xf>
    <xf numFmtId="4" fontId="7" fillId="0" borderId="3" xfId="0" applyNumberFormat="1" applyFont="1" applyBorder="1" applyAlignment="1" applyProtection="1">
      <alignment vertical="top"/>
      <protection locked="0"/>
    </xf>
    <xf numFmtId="4" fontId="7" fillId="0" borderId="4" xfId="0" applyNumberFormat="1" applyFont="1" applyBorder="1" applyAlignment="1" applyProtection="1">
      <alignment vertical="top"/>
      <protection locked="0"/>
    </xf>
    <xf numFmtId="4" fontId="7" fillId="0" borderId="5" xfId="0" applyNumberFormat="1" applyFont="1" applyBorder="1" applyAlignment="1" applyProtection="1">
      <alignment vertical="top"/>
      <protection locked="0"/>
    </xf>
    <xf numFmtId="4" fontId="7" fillId="0" borderId="0" xfId="0" applyNumberFormat="1" applyFont="1" applyAlignment="1" applyProtection="1">
      <alignment vertical="top"/>
      <protection locked="0"/>
    </xf>
    <xf numFmtId="4" fontId="7" fillId="0" borderId="7" xfId="0" applyNumberFormat="1" applyFont="1" applyBorder="1" applyAlignment="1" applyProtection="1">
      <alignment vertical="top"/>
      <protection locked="0"/>
    </xf>
    <xf numFmtId="4" fontId="7" fillId="0" borderId="8" xfId="0" applyNumberFormat="1" applyFont="1" applyBorder="1" applyAlignment="1" applyProtection="1">
      <alignment vertical="top"/>
      <protection locked="0"/>
    </xf>
    <xf numFmtId="4" fontId="7" fillId="0" borderId="2" xfId="0" applyNumberFormat="1" applyFont="1" applyBorder="1" applyAlignment="1" applyProtection="1">
      <alignment vertical="top"/>
      <protection locked="0"/>
    </xf>
    <xf numFmtId="4" fontId="7" fillId="0" borderId="9" xfId="0" applyNumberFormat="1" applyFont="1" applyBorder="1" applyAlignment="1" applyProtection="1">
      <alignment vertical="top"/>
      <protection locked="0"/>
    </xf>
    <xf numFmtId="0" fontId="9" fillId="2" borderId="3" xfId="0" applyFont="1" applyFill="1" applyBorder="1" applyAlignment="1">
      <alignment horizontal="center" vertical="top"/>
    </xf>
    <xf numFmtId="0" fontId="9" fillId="2" borderId="14" xfId="0" applyFont="1" applyFill="1" applyBorder="1" applyAlignment="1">
      <alignment horizontal="center" vertical="top" wrapText="1"/>
    </xf>
    <xf numFmtId="0" fontId="9" fillId="2" borderId="8" xfId="0" applyFont="1" applyFill="1" applyBorder="1" applyAlignment="1">
      <alignment horizontal="center" vertical="top"/>
    </xf>
    <xf numFmtId="0" fontId="9" fillId="2" borderId="9" xfId="0" applyFont="1" applyFill="1" applyBorder="1" applyAlignment="1">
      <alignment horizontal="center" vertical="top" wrapText="1"/>
    </xf>
    <xf numFmtId="0" fontId="0" fillId="2" borderId="1" xfId="0" applyFill="1" applyBorder="1" applyAlignment="1">
      <alignment horizontal="center" vertical="top"/>
    </xf>
    <xf numFmtId="4" fontId="0" fillId="4" borderId="14" xfId="0" applyNumberFormat="1" applyFill="1" applyBorder="1" applyAlignment="1">
      <alignment horizontal="center" vertical="top"/>
    </xf>
    <xf numFmtId="4" fontId="9" fillId="4" borderId="1" xfId="0" applyNumberFormat="1" applyFont="1" applyFill="1" applyBorder="1"/>
    <xf numFmtId="2" fontId="9" fillId="4" borderId="1" xfId="0" applyNumberFormat="1" applyFont="1" applyFill="1" applyBorder="1"/>
    <xf numFmtId="0" fontId="9" fillId="2" borderId="12" xfId="0" applyFont="1" applyFill="1" applyBorder="1"/>
    <xf numFmtId="0" fontId="9" fillId="7" borderId="5" xfId="0" applyFont="1" applyFill="1" applyBorder="1" applyAlignment="1">
      <alignment horizontal="center" wrapText="1"/>
    </xf>
    <xf numFmtId="0" fontId="9" fillId="7" borderId="5" xfId="0" applyFont="1" applyFill="1" applyBorder="1" applyAlignment="1">
      <alignment wrapText="1"/>
    </xf>
    <xf numFmtId="0" fontId="9" fillId="7" borderId="7" xfId="0" applyFont="1" applyFill="1" applyBorder="1" applyAlignment="1">
      <alignment wrapText="1"/>
    </xf>
    <xf numFmtId="0" fontId="9" fillId="7" borderId="9" xfId="0" applyFont="1" applyFill="1" applyBorder="1" applyAlignment="1">
      <alignment wrapText="1"/>
    </xf>
    <xf numFmtId="0" fontId="9" fillId="7" borderId="12" xfId="0" applyFont="1" applyFill="1" applyBorder="1" applyAlignment="1">
      <alignment horizontal="center" wrapText="1"/>
    </xf>
    <xf numFmtId="0" fontId="0" fillId="2" borderId="18"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1" xfId="0" applyFill="1" applyBorder="1"/>
    <xf numFmtId="0" fontId="0" fillId="2" borderId="22" xfId="0" applyFill="1" applyBorder="1"/>
    <xf numFmtId="0" fontId="4" fillId="0" borderId="23" xfId="0" applyFont="1" applyBorder="1"/>
    <xf numFmtId="0" fontId="0" fillId="0" borderId="24" xfId="0" applyBorder="1" applyAlignment="1">
      <alignment wrapText="1"/>
    </xf>
    <xf numFmtId="0" fontId="9" fillId="2" borderId="21" xfId="0" applyFont="1" applyFill="1" applyBorder="1" applyAlignment="1">
      <alignment horizontal="center"/>
    </xf>
    <xf numFmtId="0" fontId="9" fillId="2" borderId="22" xfId="0" applyFont="1" applyFill="1" applyBorder="1" applyAlignment="1">
      <alignment horizontal="center" wrapText="1"/>
    </xf>
    <xf numFmtId="0" fontId="9" fillId="2" borderId="21" xfId="0" applyFont="1" applyFill="1" applyBorder="1"/>
    <xf numFmtId="2" fontId="9" fillId="4" borderId="22" xfId="0" applyNumberFormat="1" applyFont="1" applyFill="1" applyBorder="1" applyAlignment="1">
      <alignment horizontal="center" wrapText="1"/>
    </xf>
    <xf numFmtId="0" fontId="4" fillId="2" borderId="21" xfId="0" applyFont="1" applyFill="1" applyBorder="1"/>
    <xf numFmtId="2" fontId="4" fillId="4" borderId="22" xfId="0" applyNumberFormat="1" applyFont="1" applyFill="1" applyBorder="1" applyAlignment="1">
      <alignment horizontal="center" wrapText="1"/>
    </xf>
    <xf numFmtId="0" fontId="4" fillId="4" borderId="22" xfId="0" applyFont="1" applyFill="1" applyBorder="1" applyAlignment="1">
      <alignment horizontal="center" wrapText="1"/>
    </xf>
    <xf numFmtId="0" fontId="4" fillId="2" borderId="25" xfId="0" applyFont="1" applyFill="1" applyBorder="1"/>
    <xf numFmtId="0" fontId="4" fillId="4" borderId="26" xfId="0" applyFont="1" applyFill="1" applyBorder="1" applyAlignment="1">
      <alignment horizontal="center" wrapText="1"/>
    </xf>
    <xf numFmtId="0" fontId="4" fillId="4" borderId="27" xfId="0" applyFont="1" applyFill="1" applyBorder="1" applyAlignment="1">
      <alignment horizontal="center" wrapText="1"/>
    </xf>
    <xf numFmtId="0" fontId="0" fillId="7" borderId="12" xfId="0" applyFill="1" applyBorder="1" applyAlignment="1">
      <alignment horizontal="center"/>
    </xf>
    <xf numFmtId="0" fontId="9" fillId="7" borderId="12" xfId="0" applyFont="1" applyFill="1" applyBorder="1" applyAlignment="1">
      <alignment horizontal="center" vertical="center" wrapText="1"/>
    </xf>
    <xf numFmtId="0" fontId="0" fillId="7" borderId="12" xfId="0" applyFill="1" applyBorder="1"/>
    <xf numFmtId="4" fontId="0" fillId="7" borderId="12" xfId="0" applyNumberFormat="1" applyFill="1" applyBorder="1"/>
    <xf numFmtId="4" fontId="4" fillId="7" borderId="12" xfId="0" applyNumberFormat="1" applyFont="1" applyFill="1" applyBorder="1"/>
    <xf numFmtId="0" fontId="7" fillId="7" borderId="14" xfId="0" applyFont="1" applyFill="1" applyBorder="1" applyAlignment="1">
      <alignment horizontal="left" vertical="center"/>
    </xf>
    <xf numFmtId="0" fontId="0" fillId="7" borderId="14" xfId="0" applyFill="1" applyBorder="1" applyAlignment="1">
      <alignment vertical="top"/>
    </xf>
    <xf numFmtId="0" fontId="0" fillId="7" borderId="14" xfId="0" applyFill="1" applyBorder="1" applyAlignment="1">
      <alignment horizontal="center" vertical="top" wrapText="1"/>
    </xf>
    <xf numFmtId="0" fontId="0" fillId="2" borderId="28" xfId="0" applyFill="1" applyBorder="1" applyAlignment="1">
      <alignment horizontal="center"/>
    </xf>
    <xf numFmtId="0" fontId="0" fillId="2" borderId="29" xfId="0" applyFill="1" applyBorder="1" applyAlignment="1">
      <alignment horizontal="center"/>
    </xf>
    <xf numFmtId="0" fontId="0" fillId="2" borderId="30" xfId="0" applyFill="1" applyBorder="1" applyAlignment="1">
      <alignment horizontal="center"/>
    </xf>
    <xf numFmtId="0" fontId="9" fillId="2" borderId="3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4" fillId="2" borderId="32" xfId="0" applyFont="1" applyFill="1" applyBorder="1"/>
    <xf numFmtId="0" fontId="0" fillId="2" borderId="32" xfId="0" applyFill="1" applyBorder="1"/>
    <xf numFmtId="4" fontId="7" fillId="4" borderId="22" xfId="0" applyNumberFormat="1" applyFont="1" applyFill="1" applyBorder="1"/>
    <xf numFmtId="0" fontId="0" fillId="2" borderId="23" xfId="0" applyFill="1" applyBorder="1"/>
    <xf numFmtId="0" fontId="4" fillId="2" borderId="31" xfId="0" applyFont="1" applyFill="1" applyBorder="1"/>
    <xf numFmtId="4" fontId="4" fillId="4" borderId="22" xfId="0" applyNumberFormat="1" applyFont="1" applyFill="1" applyBorder="1"/>
    <xf numFmtId="0" fontId="4" fillId="2" borderId="23" xfId="0" applyFont="1" applyFill="1" applyBorder="1"/>
    <xf numFmtId="2" fontId="0" fillId="4" borderId="22" xfId="0" applyNumberFormat="1" applyFill="1" applyBorder="1"/>
    <xf numFmtId="2" fontId="0" fillId="0" borderId="22" xfId="0" applyNumberFormat="1" applyBorder="1" applyProtection="1">
      <protection locked="0"/>
    </xf>
    <xf numFmtId="0" fontId="4" fillId="2" borderId="34" xfId="0" applyFont="1" applyFill="1" applyBorder="1"/>
    <xf numFmtId="2" fontId="4" fillId="4" borderId="26" xfId="0" applyNumberFormat="1" applyFont="1" applyFill="1" applyBorder="1"/>
    <xf numFmtId="2" fontId="4" fillId="4" borderId="27" xfId="0" applyNumberFormat="1" applyFont="1" applyFill="1" applyBorder="1"/>
    <xf numFmtId="0" fontId="14" fillId="7" borderId="1" xfId="0" applyFont="1" applyFill="1" applyBorder="1" applyAlignment="1">
      <alignment vertical="top" wrapText="1"/>
    </xf>
    <xf numFmtId="0" fontId="13" fillId="7" borderId="1" xfId="0" applyFont="1" applyFill="1" applyBorder="1" applyAlignment="1">
      <alignment vertical="top" wrapText="1"/>
    </xf>
    <xf numFmtId="0" fontId="0" fillId="7" borderId="12" xfId="0" applyFill="1" applyBorder="1" applyAlignment="1">
      <alignment horizontal="center" vertical="top"/>
    </xf>
    <xf numFmtId="0" fontId="9" fillId="7" borderId="12" xfId="0" applyFont="1" applyFill="1" applyBorder="1" applyAlignment="1">
      <alignment horizontal="center" vertical="top" wrapText="1"/>
    </xf>
    <xf numFmtId="0" fontId="0" fillId="7" borderId="5" xfId="0" applyFill="1" applyBorder="1" applyAlignment="1">
      <alignment vertical="top" wrapText="1"/>
    </xf>
    <xf numFmtId="0" fontId="0" fillId="7" borderId="7" xfId="0" applyFill="1" applyBorder="1" applyAlignment="1">
      <alignment vertical="top" wrapText="1"/>
    </xf>
    <xf numFmtId="0" fontId="0" fillId="7" borderId="12" xfId="0" applyFill="1" applyBorder="1" applyAlignment="1">
      <alignment vertical="top"/>
    </xf>
    <xf numFmtId="0" fontId="0" fillId="2" borderId="18" xfId="0" applyFill="1" applyBorder="1" applyAlignment="1">
      <alignment horizontal="center" vertical="top"/>
    </xf>
    <xf numFmtId="0" fontId="0" fillId="2" borderId="19" xfId="0" applyFill="1" applyBorder="1" applyAlignment="1">
      <alignment horizontal="center" vertical="top"/>
    </xf>
    <xf numFmtId="0" fontId="0" fillId="2" borderId="30" xfId="0" applyFill="1" applyBorder="1" applyAlignment="1">
      <alignment horizontal="center" vertical="top"/>
    </xf>
    <xf numFmtId="0" fontId="0" fillId="2" borderId="20" xfId="0" applyFill="1" applyBorder="1" applyAlignment="1">
      <alignment horizontal="center" vertical="top"/>
    </xf>
    <xf numFmtId="0" fontId="9" fillId="2" borderId="31" xfId="0" applyFont="1" applyFill="1" applyBorder="1" applyAlignment="1">
      <alignment horizontal="center" vertical="top" wrapText="1"/>
    </xf>
    <xf numFmtId="0" fontId="9" fillId="2" borderId="22" xfId="0" applyFont="1" applyFill="1" applyBorder="1" applyAlignment="1">
      <alignment horizontal="center" vertical="top"/>
    </xf>
    <xf numFmtId="0" fontId="0" fillId="2" borderId="32" xfId="0" applyFill="1" applyBorder="1" applyAlignment="1">
      <alignment vertical="top"/>
    </xf>
    <xf numFmtId="0" fontId="0" fillId="2" borderId="23" xfId="0" applyFill="1" applyBorder="1" applyAlignment="1">
      <alignment vertical="top"/>
    </xf>
    <xf numFmtId="0" fontId="0" fillId="2" borderId="39" xfId="0" applyFill="1" applyBorder="1" applyAlignment="1">
      <alignment vertical="top"/>
    </xf>
    <xf numFmtId="0" fontId="4" fillId="2" borderId="34" xfId="0" applyFont="1" applyFill="1" applyBorder="1" applyAlignment="1">
      <alignment vertical="top"/>
    </xf>
    <xf numFmtId="0" fontId="4" fillId="2" borderId="26" xfId="0" applyFont="1" applyFill="1" applyBorder="1" applyAlignment="1">
      <alignment vertical="top"/>
    </xf>
    <xf numFmtId="0" fontId="4" fillId="2" borderId="40" xfId="0" applyFont="1" applyFill="1" applyBorder="1" applyAlignment="1">
      <alignment vertical="top"/>
    </xf>
    <xf numFmtId="0" fontId="4" fillId="2" borderId="40" xfId="0" applyFont="1" applyFill="1" applyBorder="1" applyAlignment="1">
      <alignment horizontal="center" vertical="top"/>
    </xf>
    <xf numFmtId="4" fontId="4" fillId="4" borderId="41" xfId="0" applyNumberFormat="1" applyFont="1" applyFill="1" applyBorder="1" applyAlignment="1">
      <alignment vertical="top"/>
    </xf>
    <xf numFmtId="0" fontId="4" fillId="4" borderId="26" xfId="0" applyFont="1" applyFill="1" applyBorder="1" applyAlignment="1">
      <alignment horizontal="center" vertical="top"/>
    </xf>
    <xf numFmtId="0" fontId="0" fillId="2" borderId="27" xfId="0" applyFill="1" applyBorder="1" applyAlignment="1">
      <alignment horizontal="center" vertical="top"/>
    </xf>
    <xf numFmtId="0" fontId="13" fillId="7" borderId="1" xfId="0" applyFont="1" applyFill="1" applyBorder="1" applyAlignment="1">
      <alignment horizontal="center" vertical="top" wrapText="1"/>
    </xf>
    <xf numFmtId="0" fontId="0" fillId="7" borderId="1" xfId="0" applyFill="1" applyBorder="1" applyAlignment="1">
      <alignment vertical="top" wrapText="1"/>
    </xf>
    <xf numFmtId="0" fontId="0" fillId="7" borderId="12" xfId="0" applyFill="1" applyBorder="1" applyAlignment="1">
      <alignment horizontal="center" vertical="top" wrapText="1"/>
    </xf>
    <xf numFmtId="0" fontId="0" fillId="7" borderId="7" xfId="0" applyFill="1" applyBorder="1" applyAlignment="1">
      <alignment horizontal="center" vertical="top" wrapText="1"/>
    </xf>
    <xf numFmtId="0" fontId="0" fillId="7" borderId="5" xfId="0" applyFill="1" applyBorder="1" applyAlignment="1">
      <alignment vertical="top"/>
    </xf>
    <xf numFmtId="0" fontId="0" fillId="7" borderId="7" xfId="0" applyFill="1" applyBorder="1" applyAlignment="1">
      <alignment vertical="top"/>
    </xf>
    <xf numFmtId="0" fontId="0" fillId="2" borderId="42" xfId="0" applyFill="1" applyBorder="1" applyAlignment="1">
      <alignment horizontal="center" vertical="top"/>
    </xf>
    <xf numFmtId="0" fontId="0" fillId="2" borderId="43" xfId="0" applyFill="1" applyBorder="1" applyAlignment="1">
      <alignment horizontal="center" vertical="top"/>
    </xf>
    <xf numFmtId="0" fontId="0" fillId="2" borderId="29" xfId="0" applyFill="1" applyBorder="1" applyAlignment="1">
      <alignment horizontal="center" vertical="top"/>
    </xf>
    <xf numFmtId="0" fontId="13" fillId="2" borderId="44" xfId="0" applyFont="1" applyFill="1" applyBorder="1" applyAlignment="1">
      <alignment horizontal="center" vertical="top"/>
    </xf>
    <xf numFmtId="0" fontId="9" fillId="2" borderId="45" xfId="0" applyFont="1" applyFill="1" applyBorder="1" applyAlignment="1">
      <alignment horizontal="center" vertical="top" wrapText="1"/>
    </xf>
    <xf numFmtId="0" fontId="9" fillId="2" borderId="46" xfId="0" applyFont="1" applyFill="1" applyBorder="1" applyAlignment="1">
      <alignment horizontal="center" vertical="top" wrapText="1"/>
    </xf>
    <xf numFmtId="0" fontId="0" fillId="2" borderId="24" xfId="0" applyFill="1" applyBorder="1" applyAlignment="1">
      <alignment horizontal="center" vertical="top" wrapText="1"/>
    </xf>
    <xf numFmtId="0" fontId="9" fillId="2" borderId="47" xfId="0" applyFont="1" applyFill="1" applyBorder="1" applyAlignment="1">
      <alignment vertical="top"/>
    </xf>
    <xf numFmtId="4" fontId="7" fillId="0" borderId="48" xfId="0" applyNumberFormat="1" applyFont="1" applyBorder="1" applyAlignment="1" applyProtection="1">
      <alignment vertical="top"/>
      <protection locked="0"/>
    </xf>
    <xf numFmtId="4" fontId="7" fillId="0" borderId="24" xfId="0" applyNumberFormat="1" applyFont="1" applyBorder="1" applyAlignment="1" applyProtection="1">
      <alignment vertical="top"/>
      <protection locked="0"/>
    </xf>
    <xf numFmtId="0" fontId="9" fillId="2" borderId="46" xfId="0" applyFont="1" applyFill="1" applyBorder="1" applyAlignment="1">
      <alignment vertical="top"/>
    </xf>
    <xf numFmtId="4" fontId="7" fillId="0" borderId="49" xfId="0" applyNumberFormat="1" applyFont="1" applyBorder="1" applyAlignment="1" applyProtection="1">
      <alignment vertical="top"/>
      <protection locked="0"/>
    </xf>
    <xf numFmtId="0" fontId="0" fillId="2" borderId="25" xfId="0" applyFill="1" applyBorder="1" applyAlignment="1">
      <alignment vertical="top"/>
    </xf>
    <xf numFmtId="0" fontId="0" fillId="2" borderId="50" xfId="0" applyFill="1" applyBorder="1" applyAlignment="1">
      <alignment vertical="top"/>
    </xf>
    <xf numFmtId="4" fontId="0" fillId="4" borderId="26" xfId="0" applyNumberFormat="1" applyFill="1" applyBorder="1" applyAlignment="1">
      <alignment horizontal="center" vertical="top"/>
    </xf>
    <xf numFmtId="0" fontId="0" fillId="4" borderId="26" xfId="0" applyFill="1" applyBorder="1" applyAlignment="1">
      <alignment horizontal="center" vertical="top"/>
    </xf>
    <xf numFmtId="4" fontId="0" fillId="4" borderId="50" xfId="0" applyNumberFormat="1" applyFill="1" applyBorder="1" applyAlignment="1">
      <alignment vertical="top"/>
    </xf>
    <xf numFmtId="4" fontId="0" fillId="4" borderId="41" xfId="0" applyNumberFormat="1" applyFill="1" applyBorder="1" applyAlignment="1">
      <alignment vertical="top"/>
    </xf>
    <xf numFmtId="4" fontId="0" fillId="4" borderId="40" xfId="0" applyNumberFormat="1" applyFill="1" applyBorder="1" applyAlignment="1">
      <alignment vertical="top"/>
    </xf>
    <xf numFmtId="4" fontId="0" fillId="4" borderId="51" xfId="0" applyNumberFormat="1" applyFill="1" applyBorder="1" applyAlignment="1">
      <alignment vertical="top"/>
    </xf>
    <xf numFmtId="0" fontId="4" fillId="7" borderId="1" xfId="0" applyFont="1" applyFill="1" applyBorder="1" applyAlignment="1">
      <alignment vertical="top"/>
    </xf>
    <xf numFmtId="0" fontId="7" fillId="7" borderId="1" xfId="0" applyFont="1" applyFill="1" applyBorder="1" applyAlignment="1">
      <alignment vertical="top" wrapText="1"/>
    </xf>
    <xf numFmtId="0" fontId="4" fillId="2" borderId="21" xfId="0" applyFont="1" applyFill="1" applyBorder="1" applyAlignment="1">
      <alignment horizontal="center" vertical="top" wrapText="1"/>
    </xf>
    <xf numFmtId="0" fontId="4" fillId="2" borderId="33" xfId="0" applyFont="1" applyFill="1" applyBorder="1" applyAlignment="1">
      <alignment horizontal="center" vertical="top" wrapText="1"/>
    </xf>
    <xf numFmtId="0" fontId="0" fillId="2" borderId="45" xfId="0" applyFill="1" applyBorder="1" applyAlignment="1">
      <alignment horizontal="left" vertical="top"/>
    </xf>
    <xf numFmtId="0" fontId="0" fillId="2" borderId="47" xfId="0" applyFill="1" applyBorder="1" applyAlignment="1">
      <alignment horizontal="left" vertical="top"/>
    </xf>
    <xf numFmtId="0" fontId="0" fillId="0" borderId="24" xfId="0" applyBorder="1" applyAlignment="1" applyProtection="1">
      <alignment vertical="top"/>
      <protection locked="0"/>
    </xf>
    <xf numFmtId="0" fontId="0" fillId="2" borderId="46" xfId="0" applyFill="1" applyBorder="1" applyAlignment="1">
      <alignment horizontal="left" vertical="top"/>
    </xf>
    <xf numFmtId="0" fontId="0" fillId="0" borderId="49" xfId="0" applyBorder="1" applyAlignment="1" applyProtection="1">
      <alignment vertical="top"/>
      <protection locked="0"/>
    </xf>
    <xf numFmtId="0" fontId="0" fillId="2" borderId="52" xfId="0" applyFill="1" applyBorder="1" applyAlignment="1">
      <alignment horizontal="left" vertical="top"/>
    </xf>
    <xf numFmtId="0" fontId="0" fillId="2" borderId="53" xfId="0" applyFill="1" applyBorder="1" applyAlignment="1">
      <alignment vertical="top"/>
    </xf>
    <xf numFmtId="0" fontId="0" fillId="0" borderId="53" xfId="0" applyBorder="1" applyAlignment="1" applyProtection="1">
      <alignment vertical="top" wrapText="1"/>
      <protection locked="0"/>
    </xf>
    <xf numFmtId="0" fontId="0" fillId="0" borderId="54" xfId="0" applyBorder="1" applyAlignment="1" applyProtection="1">
      <alignment vertical="top"/>
      <protection locked="0"/>
    </xf>
    <xf numFmtId="0" fontId="0" fillId="0" borderId="55" xfId="0" applyBorder="1" applyAlignment="1" applyProtection="1">
      <alignment vertical="top"/>
      <protection locked="0"/>
    </xf>
    <xf numFmtId="0" fontId="0" fillId="2" borderId="5" xfId="0" applyFill="1" applyBorder="1" applyAlignment="1">
      <alignment vertical="top" wrapText="1"/>
    </xf>
    <xf numFmtId="0" fontId="0" fillId="2" borderId="7" xfId="0" applyFill="1" applyBorder="1" applyAlignment="1">
      <alignment vertical="top" wrapText="1"/>
    </xf>
    <xf numFmtId="0" fontId="0" fillId="2" borderId="9" xfId="0" applyFill="1" applyBorder="1" applyAlignment="1">
      <alignment vertical="top" wrapText="1"/>
    </xf>
    <xf numFmtId="0" fontId="9" fillId="2" borderId="22" xfId="0" applyFont="1" applyFill="1" applyBorder="1" applyAlignment="1">
      <alignment horizontal="center"/>
    </xf>
    <xf numFmtId="0" fontId="9" fillId="2" borderId="19" xfId="0" applyFont="1" applyFill="1" applyBorder="1" applyAlignment="1">
      <alignment horizontal="center"/>
    </xf>
    <xf numFmtId="0" fontId="9" fillId="2" borderId="20" xfId="0" applyFont="1" applyFill="1" applyBorder="1" applyAlignment="1">
      <alignment horizontal="center"/>
    </xf>
    <xf numFmtId="0" fontId="0" fillId="2" borderId="46" xfId="0" applyFill="1" applyBorder="1" applyAlignment="1">
      <alignment wrapText="1"/>
    </xf>
    <xf numFmtId="0" fontId="9" fillId="4" borderId="22" xfId="0" applyFont="1" applyFill="1" applyBorder="1"/>
    <xf numFmtId="0" fontId="12" fillId="2" borderId="21" xfId="0" applyFont="1" applyFill="1" applyBorder="1" applyAlignment="1">
      <alignment wrapText="1"/>
    </xf>
    <xf numFmtId="0" fontId="13" fillId="0" borderId="0" xfId="0" applyFont="1" applyAlignment="1" applyProtection="1">
      <alignment vertical="top" wrapText="1"/>
      <protection locked="0"/>
    </xf>
    <xf numFmtId="0" fontId="13" fillId="2" borderId="1" xfId="0" applyFont="1" applyFill="1" applyBorder="1" applyAlignment="1">
      <alignment horizontal="center" vertical="top" wrapText="1"/>
    </xf>
    <xf numFmtId="0" fontId="13" fillId="4" borderId="1" xfId="0" applyFont="1" applyFill="1" applyBorder="1" applyAlignment="1">
      <alignment vertical="top" wrapText="1"/>
    </xf>
    <xf numFmtId="0" fontId="13" fillId="0" borderId="0" xfId="0" applyFont="1" applyAlignment="1" applyProtection="1">
      <alignment horizontal="center" vertical="top"/>
      <protection locked="0"/>
    </xf>
    <xf numFmtId="0" fontId="14" fillId="2" borderId="12" xfId="0" applyFont="1" applyFill="1" applyBorder="1" applyAlignment="1">
      <alignment horizontal="center" vertical="top" wrapText="1"/>
    </xf>
    <xf numFmtId="0" fontId="13" fillId="7" borderId="1" xfId="0" applyFont="1" applyFill="1" applyBorder="1" applyAlignment="1">
      <alignment vertical="top"/>
    </xf>
    <xf numFmtId="0" fontId="13" fillId="7" borderId="15" xfId="0" applyFont="1" applyFill="1" applyBorder="1" applyAlignment="1">
      <alignment vertical="top"/>
    </xf>
    <xf numFmtId="0" fontId="13" fillId="7" borderId="14" xfId="0" applyFont="1" applyFill="1" applyBorder="1" applyAlignment="1">
      <alignment vertical="top"/>
    </xf>
    <xf numFmtId="0" fontId="13" fillId="0" borderId="0" xfId="0" applyFont="1" applyAlignment="1">
      <alignment vertical="top" wrapText="1"/>
    </xf>
    <xf numFmtId="0" fontId="13" fillId="7" borderId="12" xfId="0" applyFont="1" applyFill="1" applyBorder="1" applyAlignment="1">
      <alignment horizontal="center" vertical="top" wrapText="1"/>
    </xf>
    <xf numFmtId="0" fontId="13" fillId="7" borderId="12" xfId="0" applyFont="1" applyFill="1" applyBorder="1" applyAlignment="1">
      <alignment vertical="top"/>
    </xf>
    <xf numFmtId="0" fontId="13" fillId="7" borderId="7" xfId="0" applyFont="1" applyFill="1" applyBorder="1" applyAlignment="1">
      <alignment vertical="top"/>
    </xf>
    <xf numFmtId="0" fontId="13" fillId="7" borderId="9" xfId="0" applyFont="1" applyFill="1" applyBorder="1" applyAlignment="1">
      <alignment vertical="top"/>
    </xf>
    <xf numFmtId="0" fontId="13" fillId="2" borderId="18" xfId="0" applyFont="1" applyFill="1" applyBorder="1" applyAlignment="1">
      <alignment horizontal="center" vertical="top"/>
    </xf>
    <xf numFmtId="0" fontId="13" fillId="2" borderId="19" xfId="0" applyFont="1" applyFill="1" applyBorder="1" applyAlignment="1">
      <alignment horizontal="center" vertical="top"/>
    </xf>
    <xf numFmtId="0" fontId="13" fillId="2" borderId="21" xfId="0" applyFont="1" applyFill="1" applyBorder="1" applyAlignment="1">
      <alignment horizontal="center" vertical="top" wrapText="1"/>
    </xf>
    <xf numFmtId="0" fontId="13" fillId="2" borderId="22" xfId="0" applyFont="1" applyFill="1" applyBorder="1" applyAlignment="1">
      <alignment horizontal="center" vertical="top" wrapText="1"/>
    </xf>
    <xf numFmtId="0" fontId="9" fillId="5" borderId="2" xfId="0" applyFont="1" applyFill="1" applyBorder="1" applyAlignment="1" applyProtection="1">
      <alignment vertical="top"/>
      <protection locked="0"/>
    </xf>
    <xf numFmtId="0" fontId="9" fillId="5" borderId="9" xfId="0" applyFont="1" applyFill="1" applyBorder="1" applyAlignment="1" applyProtection="1">
      <alignment vertical="top"/>
      <protection locked="0"/>
    </xf>
    <xf numFmtId="0" fontId="7" fillId="2" borderId="1" xfId="0" applyFont="1" applyFill="1" applyBorder="1" applyAlignment="1">
      <alignment horizontal="center" vertical="top"/>
    </xf>
    <xf numFmtId="0" fontId="18" fillId="2" borderId="1" xfId="0" applyFont="1" applyFill="1" applyBorder="1" applyAlignment="1">
      <alignment horizontal="center" vertical="top" wrapText="1"/>
    </xf>
    <xf numFmtId="0" fontId="9" fillId="2" borderId="11" xfId="0" applyFont="1" applyFill="1" applyBorder="1" applyAlignment="1">
      <alignment horizontal="center" vertical="top"/>
    </xf>
    <xf numFmtId="0" fontId="9" fillId="2" borderId="12" xfId="0" applyFont="1" applyFill="1" applyBorder="1" applyAlignment="1">
      <alignment horizontal="center" vertical="top"/>
    </xf>
    <xf numFmtId="0" fontId="6" fillId="2" borderId="13" xfId="0" applyFont="1" applyFill="1" applyBorder="1" applyAlignment="1">
      <alignment horizontal="center" vertical="top" wrapText="1"/>
    </xf>
    <xf numFmtId="0" fontId="33" fillId="4" borderId="2" xfId="0" applyFont="1" applyFill="1" applyBorder="1" applyAlignment="1">
      <alignment horizontal="center" vertical="top" wrapText="1"/>
    </xf>
    <xf numFmtId="0" fontId="33" fillId="4" borderId="9" xfId="0" applyFont="1" applyFill="1" applyBorder="1" applyAlignment="1">
      <alignment horizontal="center" vertical="top" wrapText="1"/>
    </xf>
    <xf numFmtId="0" fontId="9" fillId="4" borderId="10" xfId="0" applyFont="1" applyFill="1" applyBorder="1" applyAlignment="1">
      <alignment vertical="top"/>
    </xf>
    <xf numFmtId="0" fontId="9" fillId="4" borderId="11" xfId="0" applyFont="1" applyFill="1" applyBorder="1" applyAlignment="1">
      <alignment vertical="top"/>
    </xf>
    <xf numFmtId="0" fontId="9" fillId="4" borderId="12" xfId="0" applyFont="1" applyFill="1" applyBorder="1" applyAlignment="1">
      <alignment vertical="top"/>
    </xf>
    <xf numFmtId="0" fontId="0" fillId="4" borderId="14" xfId="0" applyFill="1" applyBorder="1" applyAlignment="1">
      <alignment horizontal="center" vertical="top" wrapText="1"/>
    </xf>
    <xf numFmtId="0" fontId="13" fillId="0" borderId="2" xfId="0" applyFont="1" applyBorder="1" applyAlignment="1" applyProtection="1">
      <alignment horizontal="center" vertical="top"/>
      <protection locked="0"/>
    </xf>
    <xf numFmtId="0" fontId="9" fillId="0" borderId="2" xfId="0" applyFont="1" applyBorder="1" applyAlignment="1" applyProtection="1">
      <alignment horizontal="center" vertical="top"/>
      <protection locked="0"/>
    </xf>
    <xf numFmtId="0" fontId="9" fillId="0" borderId="9" xfId="0" applyFont="1" applyBorder="1" applyAlignment="1" applyProtection="1">
      <alignment horizontal="center" vertical="top"/>
      <protection locked="0"/>
    </xf>
    <xf numFmtId="0" fontId="0" fillId="2" borderId="13" xfId="0" applyFill="1" applyBorder="1" applyAlignment="1">
      <alignment horizontal="center" vertical="top" wrapText="1"/>
    </xf>
    <xf numFmtId="0" fontId="9" fillId="2" borderId="3" xfId="0" applyFont="1" applyFill="1" applyBorder="1" applyAlignment="1" applyProtection="1">
      <alignment vertical="top"/>
      <protection locked="0"/>
    </xf>
    <xf numFmtId="0" fontId="9" fillId="2" borderId="4" xfId="0" applyFont="1" applyFill="1" applyBorder="1" applyAlignment="1" applyProtection="1">
      <alignment vertical="top"/>
      <protection locked="0"/>
    </xf>
    <xf numFmtId="0" fontId="9" fillId="2" borderId="5" xfId="0" applyFont="1" applyFill="1" applyBorder="1" applyAlignment="1" applyProtection="1">
      <alignment vertical="top"/>
      <protection locked="0"/>
    </xf>
    <xf numFmtId="0" fontId="0" fillId="2" borderId="6" xfId="0" applyFill="1" applyBorder="1" applyAlignment="1">
      <alignment vertical="top" wrapText="1"/>
    </xf>
    <xf numFmtId="0" fontId="0" fillId="0" borderId="13" xfId="0" applyBorder="1" applyAlignment="1" applyProtection="1">
      <alignment horizontal="center" vertical="top" wrapText="1"/>
      <protection locked="0"/>
    </xf>
    <xf numFmtId="0" fontId="9" fillId="2" borderId="6" xfId="0" applyFont="1" applyFill="1" applyBorder="1" applyAlignment="1" applyProtection="1">
      <alignment vertical="top"/>
      <protection locked="0"/>
    </xf>
    <xf numFmtId="0" fontId="9" fillId="2" borderId="0" xfId="0" applyFont="1" applyFill="1" applyAlignment="1" applyProtection="1">
      <alignment vertical="top"/>
      <protection locked="0"/>
    </xf>
    <xf numFmtId="0" fontId="9" fillId="2" borderId="7" xfId="0" applyFont="1" applyFill="1" applyBorder="1" applyAlignment="1" applyProtection="1">
      <alignment vertical="top"/>
      <protection locked="0"/>
    </xf>
    <xf numFmtId="0" fontId="0" fillId="0" borderId="15" xfId="0" applyBorder="1" applyAlignment="1" applyProtection="1">
      <alignment horizontal="center" vertical="top" wrapText="1"/>
      <protection locked="0"/>
    </xf>
    <xf numFmtId="0" fontId="0" fillId="2" borderId="3" xfId="0" applyFill="1" applyBorder="1" applyAlignment="1">
      <alignment vertical="top" wrapText="1"/>
    </xf>
    <xf numFmtId="0" fontId="0" fillId="2" borderId="8" xfId="0" applyFill="1" applyBorder="1" applyAlignment="1">
      <alignment vertical="top" wrapText="1"/>
    </xf>
    <xf numFmtId="0" fontId="0" fillId="2" borderId="14" xfId="0" applyFill="1" applyBorder="1" applyAlignment="1">
      <alignment horizontal="center" vertical="top" wrapText="1"/>
    </xf>
    <xf numFmtId="0" fontId="4" fillId="4" borderId="14" xfId="0" applyFont="1" applyFill="1" applyBorder="1" applyAlignment="1">
      <alignment horizontal="center" vertical="top" wrapText="1"/>
    </xf>
    <xf numFmtId="0" fontId="9" fillId="2" borderId="8" xfId="0" applyFont="1" applyFill="1" applyBorder="1" applyAlignment="1" applyProtection="1">
      <alignment vertical="top"/>
      <protection locked="0"/>
    </xf>
    <xf numFmtId="0" fontId="9" fillId="2" borderId="2" xfId="0" applyFont="1" applyFill="1" applyBorder="1" applyAlignment="1" applyProtection="1">
      <alignment vertical="top"/>
      <protection locked="0"/>
    </xf>
    <xf numFmtId="0" fontId="9" fillId="2" borderId="9" xfId="0" applyFont="1" applyFill="1" applyBorder="1" applyAlignment="1" applyProtection="1">
      <alignment vertical="top"/>
      <protection locked="0"/>
    </xf>
    <xf numFmtId="0" fontId="4" fillId="2" borderId="14" xfId="0" applyFont="1" applyFill="1" applyBorder="1" applyAlignment="1">
      <alignment horizontal="center" vertical="top"/>
    </xf>
    <xf numFmtId="0" fontId="9" fillId="2" borderId="2" xfId="0" applyFont="1" applyFill="1" applyBorder="1" applyAlignment="1">
      <alignment horizontal="center" vertical="top" wrapText="1"/>
    </xf>
    <xf numFmtId="0" fontId="9" fillId="0" borderId="2" xfId="0" applyFont="1" applyBorder="1" applyAlignment="1" applyProtection="1">
      <alignment vertical="top"/>
      <protection locked="0"/>
    </xf>
    <xf numFmtId="0" fontId="9" fillId="0" borderId="9" xfId="0" applyFont="1" applyBorder="1" applyAlignment="1" applyProtection="1">
      <alignment vertical="top"/>
      <protection locked="0"/>
    </xf>
    <xf numFmtId="0" fontId="4" fillId="2" borderId="14" xfId="0" applyFont="1" applyFill="1" applyBorder="1" applyAlignment="1">
      <alignment vertical="top" wrapText="1"/>
    </xf>
    <xf numFmtId="0" fontId="4" fillId="4" borderId="1" xfId="0" applyFont="1" applyFill="1" applyBorder="1" applyAlignment="1">
      <alignment horizontal="center" vertical="top" wrapText="1"/>
    </xf>
    <xf numFmtId="0" fontId="9" fillId="0" borderId="8" xfId="0" applyFont="1" applyBorder="1" applyAlignment="1" applyProtection="1">
      <alignment vertical="top"/>
      <protection locked="0"/>
    </xf>
    <xf numFmtId="0" fontId="6" fillId="6" borderId="13" xfId="0" applyFont="1" applyFill="1" applyBorder="1" applyAlignment="1">
      <alignment horizontal="center" vertical="top" wrapText="1"/>
    </xf>
    <xf numFmtId="0" fontId="18" fillId="6" borderId="1" xfId="0" applyFont="1" applyFill="1" applyBorder="1" applyAlignment="1">
      <alignment horizontal="center" vertical="top" wrapText="1"/>
    </xf>
    <xf numFmtId="0" fontId="9" fillId="6" borderId="11" xfId="0" applyFont="1" applyFill="1" applyBorder="1" applyAlignment="1">
      <alignment horizontal="center" vertical="top"/>
    </xf>
    <xf numFmtId="0" fontId="9" fillId="6" borderId="12" xfId="0" applyFont="1" applyFill="1" applyBorder="1" applyAlignment="1">
      <alignment horizontal="center" vertical="top"/>
    </xf>
    <xf numFmtId="0" fontId="4" fillId="6" borderId="14" xfId="0" applyFont="1" applyFill="1" applyBorder="1" applyAlignment="1">
      <alignment horizontal="center" vertical="top"/>
    </xf>
    <xf numFmtId="0" fontId="4" fillId="6" borderId="14" xfId="0" applyFont="1" applyFill="1" applyBorder="1" applyAlignment="1">
      <alignment horizontal="center" vertical="top" wrapText="1"/>
    </xf>
    <xf numFmtId="0" fontId="9" fillId="6" borderId="2" xfId="0" applyFont="1" applyFill="1" applyBorder="1" applyAlignment="1">
      <alignment horizontal="center" vertical="top" wrapText="1"/>
    </xf>
    <xf numFmtId="0" fontId="9" fillId="6" borderId="9" xfId="0" applyFont="1" applyFill="1" applyBorder="1" applyAlignment="1">
      <alignment horizontal="center" vertical="top" wrapText="1"/>
    </xf>
    <xf numFmtId="0" fontId="0" fillId="6" borderId="1" xfId="0" applyFill="1" applyBorder="1" applyAlignment="1">
      <alignment vertical="top" wrapText="1"/>
    </xf>
    <xf numFmtId="0" fontId="0" fillId="6" borderId="14" xfId="0" applyFill="1" applyBorder="1" applyAlignment="1">
      <alignment vertical="top" wrapText="1"/>
    </xf>
    <xf numFmtId="0" fontId="4" fillId="6" borderId="1" xfId="0" applyFont="1" applyFill="1" applyBorder="1" applyAlignment="1">
      <alignment vertical="top" wrapText="1"/>
    </xf>
    <xf numFmtId="0" fontId="0" fillId="6" borderId="1" xfId="0" applyFill="1" applyBorder="1" applyAlignment="1">
      <alignment horizontal="center" vertical="top" wrapText="1"/>
    </xf>
    <xf numFmtId="0" fontId="9" fillId="6" borderId="3" xfId="0" applyFont="1" applyFill="1" applyBorder="1" applyAlignment="1">
      <alignment vertical="top"/>
    </xf>
    <xf numFmtId="0" fontId="9" fillId="6" borderId="4" xfId="0" applyFont="1" applyFill="1" applyBorder="1" applyAlignment="1">
      <alignment vertical="top"/>
    </xf>
    <xf numFmtId="0" fontId="9" fillId="6" borderId="5" xfId="0" applyFont="1" applyFill="1" applyBorder="1" applyAlignment="1">
      <alignment vertical="top"/>
    </xf>
    <xf numFmtId="0" fontId="0" fillId="6" borderId="15" xfId="0" applyFill="1" applyBorder="1" applyAlignment="1">
      <alignment vertical="top" wrapText="1"/>
    </xf>
    <xf numFmtId="0" fontId="9" fillId="6" borderId="6" xfId="0" applyFont="1" applyFill="1" applyBorder="1" applyAlignment="1">
      <alignment vertical="top"/>
    </xf>
    <xf numFmtId="0" fontId="9" fillId="6" borderId="0" xfId="0" applyFont="1" applyFill="1" applyAlignment="1">
      <alignment vertical="top"/>
    </xf>
    <xf numFmtId="0" fontId="9" fillId="6" borderId="7" xfId="0" applyFont="1" applyFill="1" applyBorder="1" applyAlignment="1">
      <alignment vertical="top"/>
    </xf>
    <xf numFmtId="0" fontId="0" fillId="6" borderId="13" xfId="0" applyFill="1" applyBorder="1" applyAlignment="1">
      <alignment vertical="top" wrapText="1"/>
    </xf>
    <xf numFmtId="0" fontId="0" fillId="6" borderId="13" xfId="0" applyFill="1" applyBorder="1" applyAlignment="1">
      <alignment horizontal="center" vertical="top" wrapText="1"/>
    </xf>
    <xf numFmtId="0" fontId="0" fillId="6" borderId="14" xfId="0" applyFill="1" applyBorder="1" applyAlignment="1">
      <alignment horizontal="center" vertical="top" wrapText="1"/>
    </xf>
    <xf numFmtId="0" fontId="9" fillId="6" borderId="8" xfId="0" applyFont="1" applyFill="1" applyBorder="1" applyAlignment="1">
      <alignment vertical="top"/>
    </xf>
    <xf numFmtId="0" fontId="9" fillId="6" borderId="2" xfId="0" applyFont="1" applyFill="1" applyBorder="1" applyAlignment="1">
      <alignment vertical="top"/>
    </xf>
    <xf numFmtId="0" fontId="9" fillId="6" borderId="9" xfId="0" applyFont="1" applyFill="1" applyBorder="1" applyAlignment="1">
      <alignment vertical="top"/>
    </xf>
    <xf numFmtId="0" fontId="22" fillId="0" borderId="0" xfId="0" applyFont="1" applyAlignment="1">
      <alignment horizontal="center" vertical="top"/>
    </xf>
    <xf numFmtId="0" fontId="13" fillId="0" borderId="0" xfId="0" applyFont="1" applyAlignment="1">
      <alignment horizontal="center" vertical="top"/>
    </xf>
    <xf numFmtId="0" fontId="13" fillId="0" borderId="7" xfId="0" applyFont="1" applyBorder="1" applyAlignment="1" applyProtection="1">
      <alignment horizontal="center" vertical="top"/>
      <protection locked="0"/>
    </xf>
    <xf numFmtId="0" fontId="13" fillId="0" borderId="5" xfId="0" applyFont="1" applyBorder="1" applyAlignment="1" applyProtection="1">
      <alignment horizontal="center" vertical="top"/>
      <protection locked="0"/>
    </xf>
    <xf numFmtId="0" fontId="0" fillId="7" borderId="1" xfId="0" applyFill="1" applyBorder="1" applyAlignment="1">
      <alignment horizontal="left" vertical="top" wrapText="1"/>
    </xf>
    <xf numFmtId="0" fontId="0" fillId="7" borderId="15" xfId="0" applyFill="1" applyBorder="1"/>
    <xf numFmtId="0" fontId="0" fillId="7" borderId="14" xfId="0" applyFill="1" applyBorder="1"/>
    <xf numFmtId="0" fontId="7" fillId="2" borderId="7" xfId="0" applyFont="1" applyFill="1" applyBorder="1" applyAlignment="1">
      <alignment horizontal="center" vertical="top"/>
    </xf>
    <xf numFmtId="0" fontId="0" fillId="2" borderId="7" xfId="0" applyFill="1" applyBorder="1" applyAlignment="1">
      <alignment horizontal="center" vertical="top"/>
    </xf>
    <xf numFmtId="0" fontId="7" fillId="2" borderId="15" xfId="0" applyFont="1" applyFill="1" applyBorder="1" applyAlignment="1">
      <alignment horizontal="center" vertical="top"/>
    </xf>
    <xf numFmtId="0" fontId="0" fillId="2" borderId="15" xfId="0" applyFill="1" applyBorder="1" applyAlignment="1">
      <alignment horizontal="center" vertical="top"/>
    </xf>
    <xf numFmtId="0" fontId="7" fillId="2" borderId="14" xfId="0" applyFont="1" applyFill="1" applyBorder="1" applyAlignment="1">
      <alignment horizontal="center" vertical="top"/>
    </xf>
    <xf numFmtId="0" fontId="3" fillId="3" borderId="0" xfId="0" applyFont="1" applyFill="1" applyAlignment="1">
      <alignment horizontal="left"/>
    </xf>
    <xf numFmtId="0" fontId="35" fillId="0" borderId="6" xfId="0" applyFont="1" applyBorder="1" applyAlignment="1">
      <alignment horizontal="left"/>
    </xf>
    <xf numFmtId="0" fontId="2" fillId="3" borderId="11" xfId="0" applyFont="1" applyFill="1" applyBorder="1"/>
    <xf numFmtId="0" fontId="2" fillId="3" borderId="12" xfId="0" applyFont="1" applyFill="1" applyBorder="1"/>
    <xf numFmtId="0" fontId="2" fillId="3" borderId="10" xfId="0" applyFont="1" applyFill="1" applyBorder="1" applyAlignment="1">
      <alignment horizontal="left"/>
    </xf>
    <xf numFmtId="0" fontId="14" fillId="2" borderId="1" xfId="0" applyFont="1" applyFill="1" applyBorder="1" applyAlignment="1">
      <alignment horizontal="center" vertical="center" wrapText="1"/>
    </xf>
    <xf numFmtId="0" fontId="4" fillId="6" borderId="1" xfId="0" applyFont="1" applyFill="1" applyBorder="1" applyAlignment="1">
      <alignment horizontal="center" vertical="top" wrapText="1"/>
    </xf>
    <xf numFmtId="0" fontId="9" fillId="6" borderId="1" xfId="0" applyFont="1" applyFill="1" applyBorder="1" applyAlignment="1">
      <alignment horizontal="center" vertical="top" wrapText="1"/>
    </xf>
    <xf numFmtId="3" fontId="9" fillId="0" borderId="12" xfId="0" applyNumberFormat="1" applyFont="1" applyBorder="1" applyAlignment="1">
      <alignment vertical="top"/>
    </xf>
    <xf numFmtId="3" fontId="9" fillId="0" borderId="1" xfId="0" applyNumberFormat="1" applyFont="1" applyBorder="1" applyAlignment="1">
      <alignment vertical="top"/>
    </xf>
    <xf numFmtId="4" fontId="9" fillId="0" borderId="1" xfId="0" applyNumberFormat="1" applyFont="1" applyBorder="1" applyAlignment="1">
      <alignment vertical="top"/>
    </xf>
    <xf numFmtId="0" fontId="9" fillId="0" borderId="1" xfId="0" applyFont="1" applyBorder="1" applyAlignment="1">
      <alignment vertical="top" wrapText="1"/>
    </xf>
    <xf numFmtId="3" fontId="0" fillId="0" borderId="1" xfId="0" applyNumberFormat="1" applyBorder="1" applyAlignment="1">
      <alignment vertical="top"/>
    </xf>
    <xf numFmtId="4" fontId="0" fillId="0" borderId="1" xfId="0" applyNumberFormat="1" applyBorder="1" applyAlignment="1">
      <alignment vertical="top"/>
    </xf>
    <xf numFmtId="0" fontId="33" fillId="6" borderId="1" xfId="0" applyFont="1" applyFill="1" applyBorder="1" applyAlignment="1">
      <alignment horizontal="center" vertical="top" wrapText="1"/>
    </xf>
    <xf numFmtId="0" fontId="9" fillId="6" borderId="1" xfId="0" applyFont="1" applyFill="1" applyBorder="1" applyAlignment="1">
      <alignment horizontal="center" vertical="top"/>
    </xf>
    <xf numFmtId="0" fontId="13" fillId="6" borderId="1" xfId="0" applyFont="1" applyFill="1" applyBorder="1" applyAlignment="1">
      <alignment horizontal="center" vertical="top"/>
    </xf>
    <xf numFmtId="0" fontId="4" fillId="6" borderId="1" xfId="0" applyFont="1" applyFill="1" applyBorder="1" applyAlignment="1">
      <alignment horizontal="center" vertical="top"/>
    </xf>
    <xf numFmtId="3" fontId="9" fillId="6" borderId="12" xfId="0" applyNumberFormat="1" applyFont="1" applyFill="1" applyBorder="1" applyAlignment="1">
      <alignment vertical="top"/>
    </xf>
    <xf numFmtId="0" fontId="9" fillId="0" borderId="1" xfId="0" applyFont="1" applyBorder="1" applyAlignment="1">
      <alignment vertical="top"/>
    </xf>
    <xf numFmtId="0" fontId="4" fillId="6" borderId="1" xfId="0" applyFont="1" applyFill="1" applyBorder="1" applyAlignment="1">
      <alignment vertical="top"/>
    </xf>
    <xf numFmtId="0" fontId="13" fillId="0" borderId="1" xfId="0" applyFont="1" applyBorder="1" applyAlignment="1">
      <alignment vertical="top" wrapText="1"/>
    </xf>
    <xf numFmtId="0" fontId="7" fillId="0" borderId="1" xfId="0" applyFont="1" applyBorder="1" applyAlignment="1">
      <alignment vertical="top" wrapText="1"/>
    </xf>
    <xf numFmtId="0" fontId="9" fillId="7" borderId="1" xfId="0" applyFont="1" applyFill="1" applyBorder="1" applyAlignment="1">
      <alignment vertical="top" wrapText="1"/>
    </xf>
    <xf numFmtId="0" fontId="13" fillId="0" borderId="1" xfId="0" applyFont="1" applyBorder="1" applyAlignment="1">
      <alignment horizontal="center" vertical="top" wrapText="1"/>
    </xf>
    <xf numFmtId="0" fontId="7" fillId="0" borderId="1" xfId="0" applyFont="1" applyBorder="1" applyAlignment="1">
      <alignment horizontal="center" vertical="top" wrapText="1"/>
    </xf>
    <xf numFmtId="0" fontId="0" fillId="0" borderId="1" xfId="0" applyBorder="1" applyAlignment="1">
      <alignment vertical="top"/>
    </xf>
    <xf numFmtId="0" fontId="7" fillId="4" borderId="9" xfId="0" applyFont="1" applyFill="1" applyBorder="1" applyAlignment="1">
      <alignment horizontal="center" vertical="top"/>
    </xf>
    <xf numFmtId="0" fontId="9" fillId="2" borderId="21" xfId="0" applyFont="1" applyFill="1" applyBorder="1" applyAlignment="1">
      <alignment horizontal="center" vertical="top" wrapText="1"/>
    </xf>
    <xf numFmtId="0" fontId="9" fillId="2" borderId="22" xfId="0" applyFont="1" applyFill="1" applyBorder="1" applyAlignment="1">
      <alignment horizontal="center" vertical="top" wrapText="1"/>
    </xf>
    <xf numFmtId="0" fontId="30" fillId="2" borderId="46" xfId="0" applyFont="1" applyFill="1" applyBorder="1" applyAlignment="1">
      <alignment horizontal="center" vertical="top" wrapText="1"/>
    </xf>
    <xf numFmtId="0" fontId="4" fillId="2" borderId="56" xfId="0" applyFont="1" applyFill="1" applyBorder="1" applyAlignment="1">
      <alignment horizontal="center" vertical="top" wrapText="1"/>
    </xf>
    <xf numFmtId="0" fontId="0" fillId="2" borderId="21" xfId="0" applyFill="1" applyBorder="1" applyAlignment="1">
      <alignment vertical="top" wrapText="1"/>
    </xf>
    <xf numFmtId="0" fontId="7" fillId="5" borderId="58" xfId="0" applyFont="1" applyFill="1" applyBorder="1" applyAlignment="1" applyProtection="1">
      <alignment horizontal="center" vertical="top"/>
      <protection locked="0"/>
    </xf>
    <xf numFmtId="0" fontId="7" fillId="5" borderId="38" xfId="0" applyFont="1" applyFill="1" applyBorder="1" applyAlignment="1" applyProtection="1">
      <alignment horizontal="center" vertical="top"/>
      <protection locked="0"/>
    </xf>
    <xf numFmtId="0" fontId="30" fillId="2" borderId="21" xfId="0" applyFont="1" applyFill="1" applyBorder="1" applyAlignment="1">
      <alignment horizontal="center" vertical="top" wrapText="1"/>
    </xf>
    <xf numFmtId="0" fontId="4" fillId="2" borderId="38" xfId="0" applyFont="1" applyFill="1" applyBorder="1" applyAlignment="1">
      <alignment horizontal="center" vertical="top" wrapText="1"/>
    </xf>
    <xf numFmtId="0" fontId="7" fillId="5" borderId="56" xfId="0" applyFont="1" applyFill="1" applyBorder="1" applyAlignment="1" applyProtection="1">
      <alignment horizontal="center" vertical="top"/>
      <protection locked="0"/>
    </xf>
    <xf numFmtId="0" fontId="4" fillId="2" borderId="22" xfId="0" applyFont="1" applyFill="1" applyBorder="1" applyAlignment="1">
      <alignment horizontal="center" vertical="top" wrapText="1"/>
    </xf>
    <xf numFmtId="0" fontId="0" fillId="2" borderId="25" xfId="0" applyFill="1" applyBorder="1" applyAlignment="1">
      <alignment vertical="top" wrapText="1"/>
    </xf>
    <xf numFmtId="0" fontId="7" fillId="2" borderId="26" xfId="0" applyFont="1" applyFill="1" applyBorder="1" applyAlignment="1">
      <alignment vertical="top" wrapText="1"/>
    </xf>
    <xf numFmtId="0" fontId="7" fillId="5" borderId="57" xfId="0" applyFont="1" applyFill="1" applyBorder="1" applyAlignment="1" applyProtection="1">
      <alignment horizontal="center" vertical="top"/>
      <protection locked="0"/>
    </xf>
    <xf numFmtId="0" fontId="9" fillId="2" borderId="5" xfId="0" applyFont="1" applyFill="1" applyBorder="1" applyAlignment="1">
      <alignment horizontal="center" vertical="center" wrapText="1"/>
    </xf>
    <xf numFmtId="0" fontId="0" fillId="2" borderId="42" xfId="0" applyFill="1" applyBorder="1"/>
    <xf numFmtId="0" fontId="0" fillId="5" borderId="59" xfId="0" applyFill="1" applyBorder="1" applyAlignment="1" applyProtection="1">
      <alignment horizontal="center"/>
      <protection locked="0"/>
    </xf>
    <xf numFmtId="0" fontId="0" fillId="2" borderId="47" xfId="0" applyFill="1" applyBorder="1"/>
    <xf numFmtId="0" fontId="0" fillId="4" borderId="24" xfId="0" applyFill="1" applyBorder="1" applyAlignment="1">
      <alignment horizontal="center"/>
    </xf>
    <xf numFmtId="0" fontId="0" fillId="2" borderId="46" xfId="0" applyFill="1" applyBorder="1"/>
    <xf numFmtId="0" fontId="0" fillId="4" borderId="49" xfId="0" applyFill="1" applyBorder="1" applyAlignment="1">
      <alignment horizontal="center"/>
    </xf>
    <xf numFmtId="0" fontId="0" fillId="0" borderId="23" xfId="0" applyBorder="1"/>
    <xf numFmtId="0" fontId="0" fillId="0" borderId="24" xfId="0" applyBorder="1" applyAlignment="1">
      <alignment horizontal="center"/>
    </xf>
    <xf numFmtId="0" fontId="0" fillId="2" borderId="33" xfId="0" applyFill="1" applyBorder="1" applyAlignment="1">
      <alignment horizontal="center"/>
    </xf>
    <xf numFmtId="0" fontId="0" fillId="2" borderId="45" xfId="0" applyFill="1" applyBorder="1" applyAlignment="1">
      <alignment wrapText="1"/>
    </xf>
    <xf numFmtId="3" fontId="0" fillId="4" borderId="24" xfId="0" applyNumberFormat="1" applyFill="1" applyBorder="1" applyAlignment="1">
      <alignment horizontal="center" vertical="center"/>
    </xf>
    <xf numFmtId="4" fontId="0" fillId="4" borderId="49" xfId="0" applyNumberFormat="1" applyFill="1" applyBorder="1" applyAlignment="1">
      <alignment horizontal="center" vertical="center"/>
    </xf>
    <xf numFmtId="0" fontId="0" fillId="0" borderId="24" xfId="0" applyBorder="1"/>
    <xf numFmtId="0" fontId="0" fillId="2" borderId="21" xfId="0" applyFill="1" applyBorder="1" applyAlignment="1">
      <alignment wrapText="1"/>
    </xf>
    <xf numFmtId="3" fontId="0" fillId="4" borderId="33" xfId="0" applyNumberFormat="1" applyFill="1" applyBorder="1" applyAlignment="1">
      <alignment horizontal="center" vertical="center"/>
    </xf>
    <xf numFmtId="3" fontId="0" fillId="4" borderId="48" xfId="0" applyNumberFormat="1" applyFill="1" applyBorder="1" applyAlignment="1">
      <alignment horizontal="center" vertical="center"/>
    </xf>
    <xf numFmtId="0" fontId="4" fillId="2" borderId="21" xfId="0" applyFont="1" applyFill="1" applyBorder="1" applyAlignment="1">
      <alignment horizontal="left" vertical="center"/>
    </xf>
    <xf numFmtId="0" fontId="9" fillId="2" borderId="33" xfId="0" applyFont="1" applyFill="1" applyBorder="1" applyAlignment="1">
      <alignment horizontal="center" vertical="center" wrapText="1"/>
    </xf>
    <xf numFmtId="0" fontId="0" fillId="2" borderId="45" xfId="0" applyFill="1" applyBorder="1"/>
    <xf numFmtId="3" fontId="7" fillId="0" borderId="48" xfId="0" applyNumberFormat="1" applyFont="1" applyBorder="1" applyAlignment="1" applyProtection="1">
      <alignment horizontal="center"/>
      <protection locked="0"/>
    </xf>
    <xf numFmtId="0" fontId="0" fillId="2" borderId="52" xfId="0" applyFill="1" applyBorder="1"/>
    <xf numFmtId="3" fontId="7" fillId="0" borderId="55" xfId="0" applyNumberFormat="1" applyFont="1" applyBorder="1" applyAlignment="1" applyProtection="1">
      <alignment horizontal="center"/>
      <protection locked="0"/>
    </xf>
    <xf numFmtId="0" fontId="4" fillId="2" borderId="33" xfId="0" applyFont="1" applyFill="1" applyBorder="1" applyAlignment="1">
      <alignment horizontal="center" vertical="top"/>
    </xf>
    <xf numFmtId="0" fontId="0" fillId="2" borderId="47" xfId="0" applyFill="1" applyBorder="1" applyAlignment="1">
      <alignment vertical="top"/>
    </xf>
    <xf numFmtId="0" fontId="7" fillId="0" borderId="24" xfId="0" applyFont="1" applyBorder="1" applyAlignment="1" applyProtection="1">
      <alignment vertical="top" wrapText="1"/>
      <protection locked="0"/>
    </xf>
    <xf numFmtId="0" fontId="0" fillId="2" borderId="52" xfId="0" applyFill="1" applyBorder="1" applyAlignment="1">
      <alignment vertical="top"/>
    </xf>
    <xf numFmtId="0" fontId="7" fillId="0" borderId="55" xfId="0" applyFont="1" applyBorder="1" applyAlignment="1" applyProtection="1">
      <alignment vertical="top" wrapText="1"/>
      <protection locked="0"/>
    </xf>
    <xf numFmtId="0" fontId="9" fillId="2" borderId="21" xfId="0" applyFont="1" applyFill="1" applyBorder="1" applyAlignment="1">
      <alignment horizontal="center" vertical="center" wrapText="1"/>
    </xf>
    <xf numFmtId="0" fontId="29" fillId="2" borderId="21" xfId="0" applyFont="1" applyFill="1" applyBorder="1" applyAlignment="1">
      <alignment horizontal="center" vertical="top" wrapText="1"/>
    </xf>
    <xf numFmtId="0" fontId="23" fillId="2" borderId="33" xfId="0" applyFont="1" applyFill="1" applyBorder="1" applyAlignment="1">
      <alignment horizontal="center" vertical="top" wrapText="1"/>
    </xf>
    <xf numFmtId="0" fontId="13" fillId="2" borderId="47" xfId="0" applyFont="1" applyFill="1" applyBorder="1" applyAlignment="1">
      <alignment horizontal="left" vertical="top"/>
    </xf>
    <xf numFmtId="0" fontId="7" fillId="4" borderId="24" xfId="0" applyFont="1" applyFill="1" applyBorder="1" applyAlignment="1">
      <alignment horizontal="center" vertical="top" wrapText="1"/>
    </xf>
    <xf numFmtId="0" fontId="7" fillId="4" borderId="24" xfId="0" applyFont="1" applyFill="1" applyBorder="1" applyAlignment="1">
      <alignment horizontal="center" vertical="top"/>
    </xf>
    <xf numFmtId="0" fontId="13" fillId="2" borderId="21" xfId="0" applyFont="1" applyFill="1" applyBorder="1" applyAlignment="1">
      <alignment horizontal="left" vertical="top" wrapText="1"/>
    </xf>
    <xf numFmtId="3" fontId="0" fillId="4" borderId="33" xfId="0" applyNumberFormat="1" applyFill="1" applyBorder="1" applyAlignment="1">
      <alignment horizontal="center" vertical="top" wrapText="1"/>
    </xf>
    <xf numFmtId="0" fontId="29" fillId="2" borderId="21" xfId="0" applyFont="1" applyFill="1" applyBorder="1" applyAlignment="1">
      <alignment horizontal="center" vertical="top"/>
    </xf>
    <xf numFmtId="0" fontId="23" fillId="2" borderId="33" xfId="0" applyFont="1" applyFill="1" applyBorder="1" applyAlignment="1">
      <alignment horizontal="center" vertical="top"/>
    </xf>
    <xf numFmtId="0" fontId="13" fillId="2" borderId="21" xfId="0" applyFont="1" applyFill="1" applyBorder="1" applyAlignment="1">
      <alignment horizontal="left" vertical="top"/>
    </xf>
    <xf numFmtId="0" fontId="0" fillId="4" borderId="33" xfId="0" applyFill="1" applyBorder="1" applyAlignment="1">
      <alignment horizontal="center" vertical="top"/>
    </xf>
    <xf numFmtId="0" fontId="0" fillId="4" borderId="24" xfId="0" applyFill="1" applyBorder="1" applyAlignment="1">
      <alignment horizontal="center" vertical="top"/>
    </xf>
    <xf numFmtId="0" fontId="0" fillId="2" borderId="33" xfId="0" applyFill="1" applyBorder="1" applyAlignment="1">
      <alignment horizontal="center" vertical="top"/>
    </xf>
    <xf numFmtId="0" fontId="17" fillId="0" borderId="24" xfId="0" applyFont="1" applyBorder="1" applyAlignment="1" applyProtection="1">
      <alignment horizontal="center" vertical="top"/>
      <protection locked="0"/>
    </xf>
    <xf numFmtId="0" fontId="7" fillId="4" borderId="22" xfId="0" applyFont="1" applyFill="1" applyBorder="1" applyAlignment="1">
      <alignment horizontal="center" vertical="top"/>
    </xf>
    <xf numFmtId="1" fontId="0" fillId="4" borderId="22" xfId="0" applyNumberFormat="1" applyFill="1" applyBorder="1" applyAlignment="1">
      <alignment horizontal="center" vertical="top"/>
    </xf>
    <xf numFmtId="0" fontId="1" fillId="0" borderId="24" xfId="0" applyFont="1" applyBorder="1" applyAlignment="1" applyProtection="1">
      <alignment horizontal="center" vertical="top"/>
      <protection locked="0"/>
    </xf>
    <xf numFmtId="0" fontId="13" fillId="4" borderId="45" xfId="0" applyFont="1" applyFill="1" applyBorder="1" applyAlignment="1">
      <alignment horizontal="left" vertical="top"/>
    </xf>
    <xf numFmtId="0" fontId="13" fillId="4" borderId="47" xfId="0" applyFont="1" applyFill="1" applyBorder="1" applyAlignment="1">
      <alignment horizontal="left" vertical="top"/>
    </xf>
    <xf numFmtId="0" fontId="13" fillId="4" borderId="52" xfId="0" applyFont="1" applyFill="1" applyBorder="1" applyAlignment="1">
      <alignment horizontal="left" vertical="top"/>
    </xf>
    <xf numFmtId="0" fontId="0" fillId="4" borderId="55" xfId="0" applyFill="1" applyBorder="1" applyAlignment="1">
      <alignment horizontal="center" vertical="top"/>
    </xf>
    <xf numFmtId="0" fontId="4" fillId="0" borderId="0" xfId="0" applyFont="1" applyAlignment="1">
      <alignment horizontal="center" vertical="top" wrapText="1"/>
    </xf>
    <xf numFmtId="0" fontId="0" fillId="0" borderId="0" xfId="0" applyAlignment="1">
      <alignment horizontal="center" vertical="top" wrapText="1"/>
    </xf>
    <xf numFmtId="0" fontId="0" fillId="0" borderId="0" xfId="0" applyAlignment="1">
      <alignment horizontal="center" wrapText="1"/>
    </xf>
    <xf numFmtId="0" fontId="4" fillId="5" borderId="1" xfId="0" applyFont="1" applyFill="1" applyBorder="1" applyAlignment="1">
      <alignment horizontal="center" vertical="top" wrapText="1"/>
    </xf>
    <xf numFmtId="0" fontId="1" fillId="0" borderId="1" xfId="0" applyFont="1" applyBorder="1" applyAlignment="1">
      <alignment horizontal="center" vertical="top"/>
    </xf>
    <xf numFmtId="0" fontId="0" fillId="8" borderId="1" xfId="0" applyFill="1" applyBorder="1" applyAlignment="1">
      <alignment horizontal="center" vertical="top"/>
    </xf>
    <xf numFmtId="0" fontId="0" fillId="2" borderId="21" xfId="0" applyFill="1" applyBorder="1" applyAlignment="1">
      <alignment vertical="top"/>
    </xf>
    <xf numFmtId="4" fontId="7" fillId="4" borderId="22" xfId="0" applyNumberFormat="1" applyFont="1" applyFill="1" applyBorder="1" applyAlignment="1">
      <alignment horizontal="center" vertical="top"/>
    </xf>
    <xf numFmtId="0" fontId="4" fillId="2" borderId="21" xfId="0" applyFont="1" applyFill="1" applyBorder="1" applyAlignment="1">
      <alignment vertical="top"/>
    </xf>
    <xf numFmtId="4" fontId="4" fillId="4" borderId="22" xfId="0" applyNumberFormat="1" applyFont="1" applyFill="1" applyBorder="1" applyAlignment="1">
      <alignment horizontal="center" vertical="top"/>
    </xf>
    <xf numFmtId="0" fontId="4" fillId="2" borderId="25" xfId="0" applyFont="1" applyFill="1" applyBorder="1" applyAlignment="1">
      <alignment vertical="top"/>
    </xf>
    <xf numFmtId="0" fontId="0" fillId="2" borderId="26" xfId="0" applyFill="1" applyBorder="1" applyAlignment="1">
      <alignment vertical="top"/>
    </xf>
    <xf numFmtId="1" fontId="4" fillId="4" borderId="26" xfId="0" applyNumberFormat="1" applyFont="1" applyFill="1" applyBorder="1" applyAlignment="1">
      <alignment horizontal="center" vertical="top"/>
    </xf>
    <xf numFmtId="0" fontId="4" fillId="9" borderId="1" xfId="0" applyFont="1" applyFill="1" applyBorder="1" applyAlignment="1">
      <alignment horizontal="center" vertical="top" wrapText="1"/>
    </xf>
    <xf numFmtId="0" fontId="7" fillId="7" borderId="1" xfId="0" applyFont="1" applyFill="1" applyBorder="1" applyAlignment="1">
      <alignment horizontal="left" vertical="top" wrapText="1"/>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33" fillId="2" borderId="1" xfId="0" applyFont="1" applyFill="1" applyBorder="1" applyAlignment="1">
      <alignment horizontal="center" vertical="top" wrapText="1"/>
    </xf>
    <xf numFmtId="0" fontId="13" fillId="5" borderId="1" xfId="0" applyFont="1" applyFill="1" applyBorder="1" applyAlignment="1" applyProtection="1">
      <alignment horizontal="center" vertical="top" wrapText="1"/>
      <protection locked="0"/>
    </xf>
    <xf numFmtId="0" fontId="13" fillId="5" borderId="1" xfId="0" applyFont="1" applyFill="1" applyBorder="1" applyAlignment="1" applyProtection="1">
      <alignment horizontal="center" vertical="top"/>
      <protection locked="0"/>
    </xf>
    <xf numFmtId="4" fontId="13" fillId="0" borderId="1" xfId="0" applyNumberFormat="1" applyFont="1" applyBorder="1" applyAlignment="1" applyProtection="1">
      <alignment horizontal="center" vertical="top" wrapText="1"/>
      <protection locked="0"/>
    </xf>
    <xf numFmtId="3" fontId="13" fillId="0" borderId="1" xfId="0" applyNumberFormat="1" applyFont="1" applyBorder="1" applyAlignment="1" applyProtection="1">
      <alignment horizontal="center" vertical="top" wrapText="1"/>
      <protection locked="0"/>
    </xf>
    <xf numFmtId="0" fontId="13" fillId="5" borderId="15" xfId="0" applyFont="1" applyFill="1" applyBorder="1" applyAlignment="1" applyProtection="1">
      <alignment horizontal="center" vertical="top" wrapText="1"/>
      <protection locked="0"/>
    </xf>
    <xf numFmtId="0" fontId="13" fillId="5" borderId="14" xfId="0" applyFont="1" applyFill="1" applyBorder="1" applyAlignment="1" applyProtection="1">
      <alignment horizontal="center" vertical="top" wrapText="1"/>
      <protection locked="0"/>
    </xf>
    <xf numFmtId="0" fontId="13" fillId="5" borderId="7" xfId="0" applyFont="1" applyFill="1" applyBorder="1" applyAlignment="1" applyProtection="1">
      <alignment horizontal="center" vertical="top" wrapText="1"/>
      <protection locked="0"/>
    </xf>
    <xf numFmtId="0" fontId="13" fillId="2" borderId="12" xfId="0" applyFont="1" applyFill="1" applyBorder="1" applyAlignment="1">
      <alignment vertical="top" wrapText="1"/>
    </xf>
    <xf numFmtId="0" fontId="13" fillId="5" borderId="9" xfId="0" applyFont="1" applyFill="1" applyBorder="1" applyAlignment="1" applyProtection="1">
      <alignment horizontal="center" vertical="top" wrapText="1"/>
      <protection locked="0"/>
    </xf>
    <xf numFmtId="0" fontId="4" fillId="7" borderId="1" xfId="0" applyFont="1" applyFill="1" applyBorder="1" applyAlignment="1">
      <alignment vertical="top" wrapText="1"/>
    </xf>
    <xf numFmtId="0" fontId="0" fillId="7" borderId="1" xfId="0" applyFill="1" applyBorder="1" applyAlignment="1">
      <alignment wrapText="1"/>
    </xf>
    <xf numFmtId="0" fontId="7" fillId="0" borderId="0" xfId="0" applyFont="1" applyAlignment="1">
      <alignment wrapText="1"/>
    </xf>
    <xf numFmtId="0" fontId="4" fillId="0" borderId="0" xfId="0" applyFont="1" applyAlignment="1">
      <alignment vertical="top"/>
    </xf>
    <xf numFmtId="0" fontId="36" fillId="10" borderId="1" xfId="0" applyFont="1" applyFill="1" applyBorder="1" applyAlignment="1">
      <alignment horizontal="center" vertical="top" wrapText="1"/>
    </xf>
    <xf numFmtId="0" fontId="4" fillId="7" borderId="1" xfId="0" applyFont="1" applyFill="1" applyBorder="1" applyAlignment="1">
      <alignment wrapText="1"/>
    </xf>
    <xf numFmtId="0" fontId="14" fillId="7" borderId="1" xfId="0" applyFont="1" applyFill="1" applyBorder="1" applyAlignment="1">
      <alignment vertical="top"/>
    </xf>
    <xf numFmtId="0" fontId="0" fillId="2" borderId="12" xfId="0" applyFill="1" applyBorder="1" applyAlignment="1">
      <alignment horizontal="center"/>
    </xf>
    <xf numFmtId="0" fontId="4" fillId="7" borderId="1" xfId="0" applyFont="1" applyFill="1" applyBorder="1"/>
    <xf numFmtId="0" fontId="0" fillId="7" borderId="0" xfId="0" applyFill="1" applyAlignment="1">
      <alignment vertical="top"/>
    </xf>
    <xf numFmtId="0" fontId="0" fillId="7" borderId="0" xfId="0" applyFill="1"/>
    <xf numFmtId="0" fontId="10" fillId="0" borderId="0" xfId="0" applyFont="1" applyAlignment="1">
      <alignment vertical="top"/>
    </xf>
    <xf numFmtId="0" fontId="13" fillId="4" borderId="1" xfId="0" applyFont="1" applyFill="1" applyBorder="1" applyAlignment="1" applyProtection="1">
      <alignment vertical="top" wrapText="1"/>
      <protection locked="0"/>
    </xf>
    <xf numFmtId="0" fontId="30" fillId="0" borderId="0" xfId="0" applyFont="1" applyAlignment="1">
      <alignment horizontal="left" vertical="top"/>
    </xf>
    <xf numFmtId="0" fontId="13" fillId="2" borderId="13" xfId="0" applyFont="1" applyFill="1" applyBorder="1" applyAlignment="1">
      <alignment vertical="top" wrapText="1"/>
    </xf>
    <xf numFmtId="0" fontId="13" fillId="2" borderId="13" xfId="0" applyFont="1" applyFill="1" applyBorder="1" applyAlignment="1">
      <alignment horizontal="center" vertical="top"/>
    </xf>
    <xf numFmtId="0" fontId="0" fillId="2" borderId="18" xfId="0" applyFill="1" applyBorder="1" applyAlignment="1">
      <alignment vertical="top"/>
    </xf>
    <xf numFmtId="0" fontId="14" fillId="2" borderId="19" xfId="0" applyFont="1" applyFill="1" applyBorder="1" applyAlignment="1">
      <alignment horizontal="center" vertical="center" wrapText="1"/>
    </xf>
    <xf numFmtId="0" fontId="14" fillId="2" borderId="30" xfId="0" applyFont="1" applyFill="1" applyBorder="1" applyAlignment="1">
      <alignment horizontal="center" vertical="top" wrapText="1"/>
    </xf>
    <xf numFmtId="0" fontId="4" fillId="2" borderId="20" xfId="0" applyFont="1" applyFill="1" applyBorder="1" applyAlignment="1">
      <alignment horizontal="center" vertical="top" wrapText="1"/>
    </xf>
    <xf numFmtId="0" fontId="0" fillId="4" borderId="56" xfId="0" applyFill="1" applyBorder="1" applyAlignment="1">
      <alignment horizontal="center" vertical="top"/>
    </xf>
    <xf numFmtId="0" fontId="0" fillId="2" borderId="45" xfId="0" applyFill="1" applyBorder="1" applyAlignment="1">
      <alignment vertical="top"/>
    </xf>
    <xf numFmtId="0" fontId="0" fillId="4" borderId="58" xfId="0" applyFill="1" applyBorder="1" applyAlignment="1">
      <alignment horizontal="center" vertical="top"/>
    </xf>
    <xf numFmtId="0" fontId="13" fillId="0" borderId="60" xfId="0" applyFont="1" applyBorder="1" applyAlignment="1" applyProtection="1">
      <alignment horizontal="center" vertical="top"/>
      <protection locked="0"/>
    </xf>
    <xf numFmtId="0" fontId="0" fillId="4" borderId="57" xfId="0" applyFill="1" applyBorder="1" applyAlignment="1">
      <alignment horizontal="center" vertical="top"/>
    </xf>
    <xf numFmtId="0" fontId="30" fillId="0" borderId="0" xfId="0" applyFont="1" applyAlignment="1">
      <alignment horizontal="center" vertical="top"/>
    </xf>
    <xf numFmtId="0" fontId="13" fillId="0" borderId="13" xfId="0" applyFont="1" applyBorder="1" applyAlignment="1" applyProtection="1">
      <alignment vertical="top" wrapText="1"/>
      <protection locked="0"/>
    </xf>
    <xf numFmtId="0" fontId="13" fillId="0" borderId="15" xfId="0" applyFont="1" applyBorder="1" applyAlignment="1" applyProtection="1">
      <alignment vertical="top" wrapText="1"/>
      <protection locked="0"/>
    </xf>
    <xf numFmtId="0" fontId="13" fillId="0" borderId="53" xfId="0" applyFont="1" applyBorder="1" applyAlignment="1" applyProtection="1">
      <alignment vertical="top" wrapText="1"/>
      <protection locked="0"/>
    </xf>
    <xf numFmtId="0" fontId="34" fillId="0" borderId="4" xfId="0" applyFont="1" applyBorder="1" applyAlignment="1">
      <alignment vertical="top" wrapText="1"/>
    </xf>
    <xf numFmtId="4" fontId="7" fillId="4" borderId="12" xfId="0" applyNumberFormat="1" applyFont="1" applyFill="1" applyBorder="1" applyAlignment="1">
      <alignment horizontal="center" vertical="top"/>
    </xf>
    <xf numFmtId="4" fontId="4" fillId="4" borderId="12" xfId="0" applyNumberFormat="1" applyFont="1" applyFill="1" applyBorder="1" applyAlignment="1">
      <alignment horizontal="center" vertical="top"/>
    </xf>
    <xf numFmtId="0" fontId="4" fillId="4" borderId="12" xfId="0" applyFont="1" applyFill="1" applyBorder="1" applyAlignment="1">
      <alignment horizontal="center" vertical="top"/>
    </xf>
    <xf numFmtId="4" fontId="4" fillId="4" borderId="27" xfId="0" applyNumberFormat="1" applyFont="1" applyFill="1" applyBorder="1" applyAlignment="1">
      <alignment horizontal="center" vertical="top"/>
    </xf>
    <xf numFmtId="0" fontId="0" fillId="7" borderId="12" xfId="0" applyFill="1" applyBorder="1" applyAlignment="1">
      <alignment horizontal="center" vertical="center" wrapText="1"/>
    </xf>
    <xf numFmtId="0" fontId="0" fillId="7" borderId="7" xfId="0" applyFill="1" applyBorder="1"/>
    <xf numFmtId="0" fontId="0" fillId="7" borderId="9" xfId="0" applyFill="1" applyBorder="1"/>
    <xf numFmtId="0" fontId="9" fillId="2" borderId="18" xfId="0" applyFont="1" applyFill="1" applyBorder="1" applyAlignment="1">
      <alignment horizontal="center"/>
    </xf>
    <xf numFmtId="3" fontId="9" fillId="6" borderId="1" xfId="0" applyNumberFormat="1" applyFont="1" applyFill="1" applyBorder="1" applyAlignment="1">
      <alignment vertical="top"/>
    </xf>
    <xf numFmtId="0" fontId="9" fillId="6" borderId="1" xfId="0" applyFont="1" applyFill="1" applyBorder="1" applyAlignment="1">
      <alignment vertical="top"/>
    </xf>
    <xf numFmtId="3" fontId="9" fillId="0" borderId="1" xfId="0" applyNumberFormat="1" applyFont="1" applyBorder="1" applyAlignment="1">
      <alignment horizontal="center" vertical="top"/>
    </xf>
    <xf numFmtId="4" fontId="9" fillId="0" borderId="1" xfId="0" applyNumberFormat="1" applyFont="1" applyBorder="1" applyAlignment="1">
      <alignment horizontal="center" vertical="top"/>
    </xf>
    <xf numFmtId="0" fontId="30" fillId="2" borderId="14" xfId="0" applyFont="1" applyFill="1" applyBorder="1" applyAlignment="1">
      <alignment horizontal="left" vertical="top"/>
    </xf>
    <xf numFmtId="0" fontId="30" fillId="2" borderId="1" xfId="0" applyFont="1" applyFill="1" applyBorder="1" applyAlignment="1">
      <alignment horizontal="left" vertical="top" wrapText="1"/>
    </xf>
    <xf numFmtId="0" fontId="30" fillId="2" borderId="1" xfId="0" applyFont="1" applyFill="1" applyBorder="1" applyAlignment="1">
      <alignment horizontal="left" vertical="top"/>
    </xf>
    <xf numFmtId="0" fontId="9" fillId="7" borderId="1" xfId="0" applyFont="1" applyFill="1" applyBorder="1" applyAlignment="1">
      <alignment horizontal="center"/>
    </xf>
    <xf numFmtId="0" fontId="4" fillId="2" borderId="18" xfId="0" applyFont="1" applyFill="1" applyBorder="1" applyAlignment="1">
      <alignment vertical="top" wrapText="1"/>
    </xf>
    <xf numFmtId="0" fontId="14" fillId="2" borderId="20" xfId="0" applyFont="1" applyFill="1" applyBorder="1" applyAlignment="1">
      <alignment horizontal="center" vertical="top"/>
    </xf>
    <xf numFmtId="0" fontId="13" fillId="4" borderId="22" xfId="0" applyFont="1" applyFill="1" applyBorder="1" applyAlignment="1">
      <alignment horizontal="center" vertical="top" wrapText="1"/>
    </xf>
    <xf numFmtId="0" fontId="13" fillId="0" borderId="22" xfId="0" applyFont="1" applyBorder="1" applyAlignment="1">
      <alignment horizontal="left" vertical="top" wrapText="1"/>
    </xf>
    <xf numFmtId="0" fontId="13" fillId="4" borderId="22" xfId="0" applyFont="1" applyFill="1" applyBorder="1" applyAlignment="1">
      <alignment horizontal="center" vertical="top"/>
    </xf>
    <xf numFmtId="0" fontId="13" fillId="5" borderId="22" xfId="0" applyFont="1" applyFill="1" applyBorder="1" applyAlignment="1">
      <alignment vertical="top" wrapText="1"/>
    </xf>
    <xf numFmtId="0" fontId="13" fillId="5" borderId="22" xfId="0" applyFont="1" applyFill="1" applyBorder="1" applyAlignment="1">
      <alignment vertical="top"/>
    </xf>
    <xf numFmtId="0" fontId="0" fillId="0" borderId="23" xfId="0" applyBorder="1" applyAlignment="1">
      <alignment vertical="top"/>
    </xf>
    <xf numFmtId="0" fontId="0" fillId="0" borderId="24" xfId="0" applyBorder="1" applyAlignment="1">
      <alignment vertical="top" wrapText="1"/>
    </xf>
    <xf numFmtId="0" fontId="4" fillId="2" borderId="21" xfId="0" applyFont="1" applyFill="1" applyBorder="1" applyAlignment="1">
      <alignment vertical="top" wrapText="1"/>
    </xf>
    <xf numFmtId="0" fontId="14" fillId="2" borderId="22" xfId="0" applyFont="1" applyFill="1" applyBorder="1" applyAlignment="1">
      <alignment horizontal="center" vertical="top"/>
    </xf>
    <xf numFmtId="0" fontId="13" fillId="5" borderId="27" xfId="0" applyFont="1" applyFill="1" applyBorder="1" applyAlignment="1">
      <alignment vertical="top"/>
    </xf>
    <xf numFmtId="0" fontId="0" fillId="5" borderId="1" xfId="0" applyFill="1" applyBorder="1" applyProtection="1">
      <protection locked="0"/>
    </xf>
    <xf numFmtId="0" fontId="9" fillId="2" borderId="1" xfId="0" applyFont="1" applyFill="1" applyBorder="1"/>
    <xf numFmtId="0" fontId="0" fillId="4" borderId="1" xfId="0" applyFill="1" applyBorder="1"/>
    <xf numFmtId="0" fontId="0" fillId="4" borderId="1" xfId="0" applyFill="1" applyBorder="1" applyAlignment="1">
      <alignment horizontal="center"/>
    </xf>
    <xf numFmtId="0" fontId="9" fillId="2" borderId="1" xfId="0" applyFont="1" applyFill="1" applyBorder="1" applyAlignment="1">
      <alignment horizontal="center" vertical="center"/>
    </xf>
    <xf numFmtId="0" fontId="7" fillId="5" borderId="1" xfId="0" applyFont="1" applyFill="1" applyBorder="1" applyAlignment="1" applyProtection="1">
      <alignment horizontal="center"/>
      <protection locked="0"/>
    </xf>
    <xf numFmtId="0" fontId="7" fillId="5" borderId="22" xfId="0" applyFont="1" applyFill="1" applyBorder="1" applyAlignment="1" applyProtection="1">
      <alignment horizontal="center"/>
      <protection locked="0"/>
    </xf>
    <xf numFmtId="0" fontId="9" fillId="2" borderId="25" xfId="0" applyFont="1" applyFill="1" applyBorder="1"/>
    <xf numFmtId="0" fontId="0" fillId="4" borderId="26" xfId="0" applyFill="1" applyBorder="1"/>
    <xf numFmtId="0" fontId="0" fillId="4" borderId="26" xfId="0" applyFill="1" applyBorder="1" applyAlignment="1">
      <alignment horizontal="center"/>
    </xf>
    <xf numFmtId="0" fontId="7" fillId="5" borderId="26" xfId="0" applyFont="1" applyFill="1" applyBorder="1" applyAlignment="1" applyProtection="1">
      <alignment horizontal="center"/>
      <protection locked="0"/>
    </xf>
    <xf numFmtId="0" fontId="7" fillId="5" borderId="27" xfId="0" applyFont="1" applyFill="1" applyBorder="1" applyAlignment="1" applyProtection="1">
      <alignment horizontal="center"/>
      <protection locked="0"/>
    </xf>
    <xf numFmtId="0" fontId="9" fillId="7" borderId="15" xfId="0" applyFont="1" applyFill="1" applyBorder="1" applyProtection="1">
      <protection locked="0"/>
    </xf>
    <xf numFmtId="0" fontId="37" fillId="4" borderId="1" xfId="0" applyFont="1" applyFill="1" applyBorder="1" applyAlignment="1">
      <alignment horizontal="center" vertical="center" wrapText="1"/>
    </xf>
    <xf numFmtId="0" fontId="4" fillId="2" borderId="18" xfId="0" applyFont="1" applyFill="1" applyBorder="1" applyAlignment="1">
      <alignment horizontal="center" vertical="top" wrapText="1"/>
    </xf>
    <xf numFmtId="0" fontId="14" fillId="2" borderId="20" xfId="0" applyFont="1" applyFill="1" applyBorder="1" applyAlignment="1" applyProtection="1">
      <alignment horizontal="center" vertical="top"/>
      <protection locked="0"/>
    </xf>
    <xf numFmtId="0" fontId="13" fillId="4" borderId="22" xfId="0" applyFont="1" applyFill="1" applyBorder="1" applyAlignment="1" applyProtection="1">
      <alignment horizontal="center" vertical="top" wrapText="1"/>
      <protection locked="0"/>
    </xf>
    <xf numFmtId="0" fontId="7" fillId="2" borderId="21" xfId="0" applyFont="1" applyFill="1" applyBorder="1" applyAlignment="1">
      <alignment vertical="top" wrapText="1"/>
    </xf>
    <xf numFmtId="0" fontId="13" fillId="5" borderId="22" xfId="0" applyFont="1" applyFill="1" applyBorder="1" applyAlignment="1" applyProtection="1">
      <alignment horizontal="center" vertical="top" wrapText="1"/>
      <protection locked="0"/>
    </xf>
    <xf numFmtId="0" fontId="13" fillId="2" borderId="21" xfId="0" applyFont="1" applyFill="1" applyBorder="1" applyAlignment="1">
      <alignment vertical="top" wrapText="1"/>
    </xf>
    <xf numFmtId="0" fontId="13" fillId="5" borderId="22" xfId="0" applyFont="1" applyFill="1" applyBorder="1" applyAlignment="1" applyProtection="1">
      <alignment horizontal="center" vertical="top"/>
      <protection locked="0"/>
    </xf>
    <xf numFmtId="0" fontId="14" fillId="2" borderId="21" xfId="0" applyFont="1" applyFill="1" applyBorder="1" applyAlignment="1">
      <alignment vertical="top" wrapText="1"/>
    </xf>
    <xf numFmtId="0" fontId="13" fillId="2" borderId="22" xfId="0" applyFont="1" applyFill="1" applyBorder="1" applyAlignment="1" applyProtection="1">
      <alignment vertical="top" wrapText="1"/>
      <protection locked="0"/>
    </xf>
    <xf numFmtId="0" fontId="13" fillId="0" borderId="22" xfId="0" applyFont="1" applyBorder="1" applyAlignment="1" applyProtection="1">
      <alignment horizontal="left" vertical="top" wrapText="1"/>
      <protection locked="0"/>
    </xf>
    <xf numFmtId="4" fontId="13" fillId="0" borderId="22" xfId="0" applyNumberFormat="1" applyFont="1" applyBorder="1" applyAlignment="1" applyProtection="1">
      <alignment horizontal="center" vertical="top" wrapText="1"/>
      <protection locked="0"/>
    </xf>
    <xf numFmtId="3" fontId="13" fillId="0" borderId="22" xfId="0" applyNumberFormat="1" applyFont="1" applyBorder="1" applyAlignment="1" applyProtection="1">
      <alignment horizontal="center" vertical="top" wrapText="1"/>
      <protection locked="0"/>
    </xf>
    <xf numFmtId="0" fontId="12" fillId="2" borderId="21" xfId="0" applyFont="1" applyFill="1" applyBorder="1" applyAlignment="1">
      <alignment vertical="top" wrapText="1"/>
    </xf>
    <xf numFmtId="0" fontId="0" fillId="2" borderId="47" xfId="0" applyFill="1" applyBorder="1" applyAlignment="1">
      <alignment vertical="top" wrapText="1"/>
    </xf>
    <xf numFmtId="0" fontId="13" fillId="5" borderId="56" xfId="0" applyFont="1" applyFill="1" applyBorder="1" applyAlignment="1" applyProtection="1">
      <alignment horizontal="center" vertical="top" wrapText="1"/>
      <protection locked="0"/>
    </xf>
    <xf numFmtId="0" fontId="0" fillId="2" borderId="46" xfId="0" applyFill="1" applyBorder="1" applyAlignment="1">
      <alignment vertical="top" wrapText="1"/>
    </xf>
    <xf numFmtId="0" fontId="13" fillId="5" borderId="38" xfId="0" applyFont="1" applyFill="1" applyBorder="1" applyAlignment="1" applyProtection="1">
      <alignment horizontal="center" vertical="top" wrapText="1"/>
      <protection locked="0"/>
    </xf>
    <xf numFmtId="0" fontId="13" fillId="0" borderId="24" xfId="0" applyFont="1" applyBorder="1" applyAlignment="1" applyProtection="1">
      <alignment vertical="top" wrapText="1"/>
      <protection locked="0"/>
    </xf>
    <xf numFmtId="0" fontId="14" fillId="2" borderId="22" xfId="0" applyFont="1" applyFill="1" applyBorder="1" applyAlignment="1" applyProtection="1">
      <alignment horizontal="center" vertical="top"/>
      <protection locked="0"/>
    </xf>
    <xf numFmtId="0" fontId="13" fillId="5" borderId="24" xfId="0" applyFont="1" applyFill="1" applyBorder="1" applyAlignment="1" applyProtection="1">
      <alignment horizontal="center" vertical="top" wrapText="1"/>
      <protection locked="0"/>
    </xf>
    <xf numFmtId="0" fontId="13" fillId="2" borderId="33" xfId="0" applyFont="1" applyFill="1" applyBorder="1" applyAlignment="1" applyProtection="1">
      <alignment vertical="top" wrapText="1"/>
      <protection locked="0"/>
    </xf>
    <xf numFmtId="0" fontId="13" fillId="5" borderId="49" xfId="0" applyFont="1" applyFill="1" applyBorder="1" applyAlignment="1" applyProtection="1">
      <alignment horizontal="center" vertical="top" wrapText="1"/>
      <protection locked="0"/>
    </xf>
    <xf numFmtId="0" fontId="13" fillId="2" borderId="25" xfId="0" applyFont="1" applyFill="1" applyBorder="1" applyAlignment="1">
      <alignment vertical="top" wrapText="1"/>
    </xf>
    <xf numFmtId="0" fontId="13" fillId="5" borderId="27" xfId="0" applyFont="1" applyFill="1" applyBorder="1" applyAlignment="1" applyProtection="1">
      <alignment horizontal="center" vertical="top" wrapText="1"/>
      <protection locked="0"/>
    </xf>
    <xf numFmtId="0" fontId="9" fillId="2" borderId="1" xfId="0" applyFont="1" applyFill="1" applyBorder="1" applyAlignment="1">
      <alignment vertical="top"/>
    </xf>
    <xf numFmtId="4" fontId="7" fillId="0" borderId="1" xfId="0" applyNumberFormat="1" applyFont="1" applyBorder="1" applyAlignment="1" applyProtection="1">
      <alignment vertical="top"/>
      <protection locked="0"/>
    </xf>
    <xf numFmtId="4" fontId="0" fillId="2" borderId="1" xfId="0" applyNumberFormat="1" applyFill="1" applyBorder="1" applyAlignment="1">
      <alignment vertical="top"/>
    </xf>
    <xf numFmtId="4" fontId="0" fillId="2" borderId="13" xfId="0" applyNumberFormat="1" applyFill="1" applyBorder="1" applyAlignment="1">
      <alignment vertical="top"/>
    </xf>
    <xf numFmtId="0" fontId="4" fillId="0" borderId="4" xfId="0" applyFont="1" applyBorder="1" applyAlignment="1">
      <alignment vertical="top"/>
    </xf>
    <xf numFmtId="0" fontId="14" fillId="2" borderId="1" xfId="0" applyFont="1" applyFill="1" applyBorder="1" applyAlignment="1">
      <alignment horizontal="center" vertical="top" wrapText="1"/>
    </xf>
    <xf numFmtId="0" fontId="13" fillId="2" borderId="20" xfId="0" applyFont="1" applyFill="1" applyBorder="1" applyAlignment="1">
      <alignment horizontal="center" vertical="top" wrapText="1"/>
    </xf>
    <xf numFmtId="0" fontId="14" fillId="2" borderId="21" xfId="0" applyFont="1" applyFill="1" applyBorder="1" applyAlignment="1">
      <alignment horizontal="center" vertical="top" wrapText="1"/>
    </xf>
    <xf numFmtId="0" fontId="14" fillId="2" borderId="22" xfId="0" applyFont="1" applyFill="1" applyBorder="1" applyAlignment="1">
      <alignment horizontal="center" vertical="top" wrapText="1"/>
    </xf>
    <xf numFmtId="0" fontId="13" fillId="2" borderId="21" xfId="0" applyFont="1" applyFill="1" applyBorder="1" applyAlignment="1">
      <alignment vertical="top"/>
    </xf>
    <xf numFmtId="0" fontId="13" fillId="0" borderId="22" xfId="0" applyFont="1" applyBorder="1" applyAlignment="1" applyProtection="1">
      <alignment vertical="top" wrapText="1"/>
      <protection locked="0"/>
    </xf>
    <xf numFmtId="0" fontId="13" fillId="2" borderId="25" xfId="0" applyFont="1" applyFill="1" applyBorder="1" applyAlignment="1">
      <alignment vertical="top"/>
    </xf>
    <xf numFmtId="0" fontId="13" fillId="4" borderId="26" xfId="0" applyFont="1" applyFill="1" applyBorder="1" applyAlignment="1">
      <alignment vertical="top" wrapText="1"/>
    </xf>
    <xf numFmtId="0" fontId="13" fillId="0" borderId="27" xfId="0" applyFont="1" applyBorder="1" applyAlignment="1" applyProtection="1">
      <alignment vertical="top" wrapText="1"/>
      <protection locked="0"/>
    </xf>
    <xf numFmtId="0" fontId="4" fillId="2"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9" fillId="0" borderId="1" xfId="0" applyFont="1" applyBorder="1" applyProtection="1">
      <protection locked="0"/>
    </xf>
    <xf numFmtId="0" fontId="6" fillId="2" borderId="21" xfId="0" applyFont="1" applyFill="1" applyBorder="1" applyAlignment="1">
      <alignment horizontal="center" wrapText="1"/>
    </xf>
    <xf numFmtId="0" fontId="4" fillId="2" borderId="21" xfId="0" applyFont="1" applyFill="1" applyBorder="1" applyAlignment="1">
      <alignment horizontal="center" vertical="center"/>
    </xf>
    <xf numFmtId="0" fontId="20" fillId="4" borderId="22" xfId="0" applyFont="1" applyFill="1" applyBorder="1" applyAlignment="1">
      <alignment horizontal="center" vertical="center" wrapText="1"/>
    </xf>
    <xf numFmtId="0" fontId="9" fillId="0" borderId="22" xfId="0" applyFont="1" applyBorder="1" applyProtection="1">
      <protection locked="0"/>
    </xf>
    <xf numFmtId="0" fontId="0" fillId="2" borderId="25" xfId="0" applyFill="1" applyBorder="1" applyAlignment="1">
      <alignment wrapText="1"/>
    </xf>
    <xf numFmtId="0" fontId="0" fillId="4" borderId="26" xfId="0" applyFill="1" applyBorder="1" applyAlignment="1">
      <alignment horizontal="center" wrapText="1"/>
    </xf>
    <xf numFmtId="0" fontId="9" fillId="0" borderId="26" xfId="0" applyFont="1" applyBorder="1" applyProtection="1">
      <protection locked="0"/>
    </xf>
    <xf numFmtId="0" fontId="9" fillId="0" borderId="27" xfId="0" applyFont="1" applyBorder="1" applyProtection="1">
      <protection locked="0"/>
    </xf>
    <xf numFmtId="0" fontId="0" fillId="0" borderId="0" xfId="0" applyAlignment="1" applyProtection="1">
      <alignment horizontal="left" wrapText="1"/>
      <protection locked="0"/>
    </xf>
    <xf numFmtId="0" fontId="4" fillId="0" borderId="21" xfId="0" applyFont="1" applyBorder="1"/>
    <xf numFmtId="0" fontId="4" fillId="0" borderId="22" xfId="0" applyFont="1" applyBorder="1" applyAlignment="1">
      <alignment horizontal="center"/>
    </xf>
    <xf numFmtId="0" fontId="0" fillId="2" borderId="22" xfId="0" applyFill="1" applyBorder="1" applyAlignment="1">
      <alignment horizontal="center"/>
    </xf>
    <xf numFmtId="0" fontId="0" fillId="0" borderId="21" xfId="0" applyBorder="1" applyAlignment="1">
      <alignment vertical="top" wrapText="1"/>
    </xf>
    <xf numFmtId="0" fontId="0" fillId="0" borderId="22" xfId="0" applyBorder="1" applyAlignment="1">
      <alignment horizontal="center"/>
    </xf>
    <xf numFmtId="3" fontId="0" fillId="0" borderId="22" xfId="0" applyNumberFormat="1" applyBorder="1" applyAlignment="1">
      <alignment horizontal="center"/>
    </xf>
    <xf numFmtId="0" fontId="0" fillId="0" borderId="25" xfId="0" applyBorder="1" applyAlignment="1">
      <alignment vertical="top" wrapText="1"/>
    </xf>
    <xf numFmtId="0" fontId="0" fillId="0" borderId="27" xfId="0" applyBorder="1" applyAlignment="1">
      <alignment horizontal="center"/>
    </xf>
    <xf numFmtId="0" fontId="0" fillId="11" borderId="1" xfId="0" applyFill="1" applyBorder="1" applyAlignment="1">
      <alignment horizontal="center" vertical="top"/>
    </xf>
    <xf numFmtId="0" fontId="7" fillId="0" borderId="5" xfId="0" applyFont="1" applyBorder="1" applyAlignment="1" applyProtection="1">
      <alignment horizontal="center"/>
      <protection locked="0"/>
    </xf>
    <xf numFmtId="0" fontId="13" fillId="0" borderId="1" xfId="0" applyFont="1" applyBorder="1" applyAlignment="1" applyProtection="1">
      <alignment vertical="top" wrapText="1"/>
      <protection locked="0"/>
    </xf>
    <xf numFmtId="0" fontId="9" fillId="4" borderId="1" xfId="0" applyFont="1" applyFill="1" applyBorder="1" applyAlignment="1">
      <alignment horizontal="center" vertical="top" wrapText="1"/>
    </xf>
    <xf numFmtId="0" fontId="2" fillId="2" borderId="13" xfId="0" applyFont="1" applyFill="1" applyBorder="1" applyAlignment="1">
      <alignment horizontal="left" vertical="center"/>
    </xf>
    <xf numFmtId="0" fontId="2" fillId="0" borderId="13" xfId="0" applyFont="1" applyBorder="1" applyAlignment="1">
      <alignment horizontal="left"/>
    </xf>
    <xf numFmtId="2" fontId="0" fillId="0" borderId="22" xfId="0" applyNumberFormat="1" applyBorder="1" applyAlignment="1">
      <alignment horizontal="center"/>
    </xf>
    <xf numFmtId="0" fontId="2" fillId="0" borderId="0" xfId="0" applyFont="1" applyAlignment="1" applyProtection="1">
      <alignment horizontal="left" wrapText="1"/>
      <protection locked="0"/>
    </xf>
    <xf numFmtId="0" fontId="3" fillId="0" borderId="0" xfId="0" applyFont="1" applyAlignment="1">
      <alignment horizontal="center"/>
    </xf>
    <xf numFmtId="0" fontId="34" fillId="0" borderId="61" xfId="0" applyFont="1" applyBorder="1" applyAlignment="1">
      <alignment horizontal="left" vertical="top" wrapText="1"/>
    </xf>
    <xf numFmtId="0" fontId="13" fillId="2" borderId="5" xfId="0" applyFont="1" applyFill="1" applyBorder="1" applyAlignment="1">
      <alignment horizontal="center"/>
    </xf>
    <xf numFmtId="0" fontId="13" fillId="2" borderId="7" xfId="0" applyFont="1" applyFill="1" applyBorder="1" applyAlignment="1">
      <alignment horizontal="center"/>
    </xf>
    <xf numFmtId="0" fontId="13" fillId="2" borderId="9" xfId="0" applyFont="1" applyFill="1" applyBorder="1" applyAlignment="1">
      <alignment horizont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0" fillId="2" borderId="16" xfId="0" applyFill="1" applyBorder="1" applyAlignment="1">
      <alignment horizontal="center" vertical="top" wrapText="1"/>
    </xf>
    <xf numFmtId="0" fontId="0" fillId="2" borderId="17" xfId="0" applyFill="1" applyBorder="1" applyAlignment="1">
      <alignment horizontal="center" vertical="top" wrapText="1"/>
    </xf>
    <xf numFmtId="0" fontId="19" fillId="2" borderId="62" xfId="0" applyFont="1" applyFill="1" applyBorder="1" applyAlignment="1">
      <alignment horizontal="center" wrapText="1"/>
    </xf>
    <xf numFmtId="0" fontId="26" fillId="4" borderId="3" xfId="0" applyFont="1" applyFill="1" applyBorder="1" applyAlignment="1">
      <alignment horizontal="center" vertical="top" wrapText="1"/>
    </xf>
    <xf numFmtId="0" fontId="26" fillId="4" borderId="4" xfId="0" applyFont="1" applyFill="1" applyBorder="1" applyAlignment="1">
      <alignment horizontal="center" vertical="top" wrapText="1"/>
    </xf>
    <xf numFmtId="0" fontId="26" fillId="4" borderId="48" xfId="0" applyFont="1" applyFill="1" applyBorder="1" applyAlignment="1">
      <alignment horizontal="center" vertical="top" wrapText="1"/>
    </xf>
    <xf numFmtId="0" fontId="26" fillId="4" borderId="6"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24" xfId="0" applyFont="1" applyFill="1" applyBorder="1" applyAlignment="1">
      <alignment horizontal="center" vertical="top" wrapText="1"/>
    </xf>
    <xf numFmtId="0" fontId="26" fillId="4" borderId="8" xfId="0" applyFont="1" applyFill="1" applyBorder="1" applyAlignment="1">
      <alignment horizontal="center" vertical="top" wrapText="1"/>
    </xf>
    <xf numFmtId="0" fontId="26" fillId="4" borderId="2" xfId="0" applyFont="1" applyFill="1" applyBorder="1" applyAlignment="1">
      <alignment horizontal="center" vertical="top" wrapText="1"/>
    </xf>
    <xf numFmtId="0" fontId="26" fillId="4" borderId="49" xfId="0" applyFont="1" applyFill="1" applyBorder="1" applyAlignment="1">
      <alignment horizontal="center" vertical="top" wrapText="1"/>
    </xf>
    <xf numFmtId="0" fontId="13" fillId="2" borderId="13" xfId="0" applyFont="1" applyFill="1" applyBorder="1" applyAlignment="1">
      <alignment horizontal="center" vertical="top" wrapText="1"/>
    </xf>
    <xf numFmtId="0" fontId="13" fillId="2" borderId="14" xfId="0" applyFont="1" applyFill="1" applyBorder="1" applyAlignment="1">
      <alignment horizontal="center" vertical="top" wrapText="1"/>
    </xf>
    <xf numFmtId="0" fontId="4" fillId="2" borderId="10" xfId="0" applyFont="1" applyFill="1" applyBorder="1" applyAlignment="1">
      <alignment horizontal="center" vertical="top"/>
    </xf>
    <xf numFmtId="0" fontId="4" fillId="2" borderId="11" xfId="0" applyFont="1" applyFill="1" applyBorder="1" applyAlignment="1">
      <alignment horizontal="center" vertical="top"/>
    </xf>
    <xf numFmtId="0" fontId="4" fillId="2" borderId="33" xfId="0" applyFont="1" applyFill="1" applyBorder="1" applyAlignment="1">
      <alignment horizontal="center" vertical="top"/>
    </xf>
    <xf numFmtId="0" fontId="4" fillId="2" borderId="12" xfId="0" applyFont="1" applyFill="1" applyBorder="1" applyAlignment="1">
      <alignment horizontal="center" vertical="top"/>
    </xf>
    <xf numFmtId="0" fontId="0" fillId="2" borderId="38" xfId="0" applyFill="1" applyBorder="1" applyAlignment="1">
      <alignment horizontal="center" vertical="top"/>
    </xf>
    <xf numFmtId="0" fontId="0" fillId="2" borderId="22" xfId="0" applyFill="1" applyBorder="1" applyAlignment="1">
      <alignment horizontal="center" vertical="top"/>
    </xf>
    <xf numFmtId="0" fontId="0" fillId="7" borderId="35" xfId="0" applyFill="1" applyBorder="1" applyAlignment="1">
      <alignment horizontal="center" vertical="top"/>
    </xf>
    <xf numFmtId="0" fontId="0" fillId="7" borderId="36" xfId="0" applyFill="1" applyBorder="1" applyAlignment="1">
      <alignment horizontal="center" vertical="top"/>
    </xf>
    <xf numFmtId="0" fontId="0" fillId="7" borderId="37" xfId="0" applyFill="1" applyBorder="1" applyAlignment="1">
      <alignment horizontal="center" vertical="top"/>
    </xf>
    <xf numFmtId="0" fontId="4" fillId="2" borderId="11" xfId="0" applyFont="1" applyFill="1" applyBorder="1" applyAlignment="1">
      <alignment horizontal="center"/>
    </xf>
    <xf numFmtId="0" fontId="4" fillId="2" borderId="33" xfId="0" applyFont="1" applyFill="1" applyBorder="1" applyAlignment="1">
      <alignment horizontal="center"/>
    </xf>
    <xf numFmtId="0" fontId="7" fillId="0" borderId="4" xfId="0" applyFont="1" applyBorder="1" applyAlignment="1">
      <alignment horizontal="left" wrapText="1"/>
    </xf>
    <xf numFmtId="0" fontId="4" fillId="2" borderId="1" xfId="0" applyFont="1" applyFill="1" applyBorder="1" applyAlignment="1">
      <alignment horizontal="center" vertical="top"/>
    </xf>
  </cellXfs>
  <cellStyles count="2">
    <cellStyle name="Įprastas 2" xfId="1" xr:uid="{378CBB66-BEAD-4E73-BD97-FDD19A4F753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47"/>
  <sheetViews>
    <sheetView topLeftCell="A20" workbookViewId="0">
      <selection activeCell="D37" sqref="D37"/>
    </sheetView>
  </sheetViews>
  <sheetFormatPr defaultColWidth="9.140625" defaultRowHeight="15" x14ac:dyDescent="0.25"/>
  <cols>
    <col min="1" max="1" width="4.7109375" style="1" customWidth="1"/>
    <col min="2" max="2" width="8.7109375" style="41" customWidth="1"/>
    <col min="3" max="3" width="18.7109375" style="18" customWidth="1"/>
    <col min="4" max="4" width="45.7109375" style="1" customWidth="1"/>
    <col min="5" max="5" width="60.7109375" style="41" customWidth="1"/>
    <col min="6" max="6" width="15.7109375" style="18" hidden="1" customWidth="1"/>
    <col min="7" max="8" width="12.7109375" style="18" hidden="1" customWidth="1"/>
    <col min="9" max="9" width="15.7109375" style="18" hidden="1" customWidth="1"/>
    <col min="10" max="10" width="20.7109375" style="18" hidden="1" customWidth="1"/>
    <col min="11" max="11" width="15.7109375" style="570" hidden="1" customWidth="1"/>
    <col min="12" max="14" width="15.7109375" style="18" hidden="1" customWidth="1"/>
    <col min="15" max="16" width="15.7109375" style="1" customWidth="1"/>
    <col min="17" max="16384" width="9.140625" style="1"/>
  </cols>
  <sheetData>
    <row r="2" spans="3:4" ht="30" x14ac:dyDescent="0.25">
      <c r="C2" s="569" t="s">
        <v>1682</v>
      </c>
    </row>
    <row r="3" spans="3:4" x14ac:dyDescent="0.25">
      <c r="C3" s="177"/>
      <c r="D3" s="1" t="s">
        <v>1617</v>
      </c>
    </row>
    <row r="4" spans="3:4" x14ac:dyDescent="0.25">
      <c r="C4" s="178"/>
      <c r="D4" s="1" t="s">
        <v>1111</v>
      </c>
    </row>
    <row r="5" spans="3:4" x14ac:dyDescent="0.25">
      <c r="C5" s="179"/>
      <c r="D5" s="1" t="s">
        <v>1112</v>
      </c>
    </row>
    <row r="6" spans="3:4" x14ac:dyDescent="0.25">
      <c r="C6" s="259"/>
      <c r="D6" s="1" t="s">
        <v>1113</v>
      </c>
    </row>
    <row r="7" spans="3:4" x14ac:dyDescent="0.25">
      <c r="C7" s="180"/>
      <c r="D7" s="1" t="s">
        <v>1113</v>
      </c>
    </row>
    <row r="8" spans="3:4" x14ac:dyDescent="0.25">
      <c r="C8" s="201"/>
      <c r="D8" s="1" t="s">
        <v>1621</v>
      </c>
    </row>
    <row r="10" spans="3:4" ht="30" x14ac:dyDescent="0.25">
      <c r="C10" s="569" t="s">
        <v>1683</v>
      </c>
    </row>
    <row r="11" spans="3:4" x14ac:dyDescent="0.25">
      <c r="C11" s="177"/>
      <c r="D11" s="1" t="s">
        <v>1685</v>
      </c>
    </row>
    <row r="12" spans="3:4" x14ac:dyDescent="0.25">
      <c r="C12" s="726"/>
      <c r="D12" s="1" t="s">
        <v>1686</v>
      </c>
    </row>
    <row r="13" spans="3:4" x14ac:dyDescent="0.25">
      <c r="C13" s="574"/>
      <c r="D13" s="1" t="s">
        <v>1684</v>
      </c>
    </row>
    <row r="15" spans="3:4" x14ac:dyDescent="0.25">
      <c r="C15" s="181" t="s">
        <v>1618</v>
      </c>
    </row>
    <row r="16" spans="3:4" x14ac:dyDescent="0.25">
      <c r="C16" s="105" t="s">
        <v>1679</v>
      </c>
    </row>
    <row r="17" spans="2:16" x14ac:dyDescent="0.25">
      <c r="C17" s="105" t="s">
        <v>1680</v>
      </c>
    </row>
    <row r="18" spans="2:16" x14ac:dyDescent="0.25">
      <c r="C18" s="182" t="s">
        <v>1681</v>
      </c>
    </row>
    <row r="19" spans="2:16" x14ac:dyDescent="0.25">
      <c r="C19" s="182" t="s">
        <v>1619</v>
      </c>
    </row>
    <row r="20" spans="2:16" customFormat="1" x14ac:dyDescent="0.25">
      <c r="B20" s="168"/>
      <c r="C20" s="105" t="s">
        <v>1622</v>
      </c>
      <c r="E20" s="168"/>
      <c r="F20" s="8"/>
      <c r="G20" s="8"/>
      <c r="H20" s="8"/>
      <c r="I20" s="8"/>
      <c r="J20" s="8"/>
      <c r="K20" s="571"/>
      <c r="L20" s="8"/>
      <c r="M20" s="8"/>
      <c r="N20" s="8"/>
    </row>
    <row r="21" spans="2:16" customFormat="1" x14ac:dyDescent="0.25">
      <c r="B21" s="168"/>
      <c r="C21" s="105"/>
      <c r="E21" s="168"/>
      <c r="F21" s="8"/>
      <c r="G21" s="8"/>
      <c r="H21" s="8"/>
      <c r="I21" s="8"/>
      <c r="J21" s="8"/>
      <c r="K21" s="571"/>
      <c r="L21" s="8"/>
      <c r="M21" s="8"/>
      <c r="N21" s="8"/>
    </row>
    <row r="22" spans="2:16" customFormat="1" ht="18.75" x14ac:dyDescent="0.25">
      <c r="B22" s="609" t="s">
        <v>1642</v>
      </c>
      <c r="E22" s="168"/>
      <c r="F22" s="8"/>
      <c r="G22" s="8"/>
      <c r="H22" s="8"/>
      <c r="I22" s="8"/>
      <c r="J22" s="8"/>
      <c r="K22" s="571"/>
      <c r="L22" s="8"/>
      <c r="M22" s="8"/>
      <c r="N22" s="8"/>
    </row>
    <row r="23" spans="2:16" s="176" customFormat="1" ht="60" x14ac:dyDescent="0.25">
      <c r="B23" s="96" t="s">
        <v>1589</v>
      </c>
      <c r="C23" s="32" t="s">
        <v>1596</v>
      </c>
      <c r="D23" s="32" t="s">
        <v>1122</v>
      </c>
      <c r="E23" s="32" t="s">
        <v>1114</v>
      </c>
      <c r="F23" s="483" t="s">
        <v>1560</v>
      </c>
      <c r="G23" s="483" t="s">
        <v>1558</v>
      </c>
      <c r="H23" s="483" t="s">
        <v>1561</v>
      </c>
      <c r="I23" s="483" t="s">
        <v>1562</v>
      </c>
      <c r="J23" s="572" t="s">
        <v>1536</v>
      </c>
      <c r="K23" s="572" t="s">
        <v>1540</v>
      </c>
      <c r="L23" s="572" t="s">
        <v>1542</v>
      </c>
      <c r="M23" s="582" t="s">
        <v>1585</v>
      </c>
      <c r="N23" s="582" t="s">
        <v>1587</v>
      </c>
      <c r="O23" s="582" t="s">
        <v>1590</v>
      </c>
      <c r="P23" s="582" t="s">
        <v>1593</v>
      </c>
    </row>
    <row r="24" spans="2:16" ht="30" x14ac:dyDescent="0.25">
      <c r="B24" s="183">
        <v>1</v>
      </c>
      <c r="C24" s="184" t="s">
        <v>1580</v>
      </c>
      <c r="D24" s="184" t="str">
        <f>'1'!B5</f>
        <v>Apibendrinta informacija apie VVG teritoriją, VPS turinį ir rezultatus</v>
      </c>
      <c r="E24" s="184" t="s">
        <v>1546</v>
      </c>
      <c r="F24" s="185">
        <v>2</v>
      </c>
      <c r="G24" s="185" t="s">
        <v>1559</v>
      </c>
      <c r="H24" s="185">
        <v>6</v>
      </c>
      <c r="I24" s="185">
        <v>1</v>
      </c>
      <c r="J24" s="177" t="s">
        <v>1537</v>
      </c>
      <c r="K24" s="185">
        <v>1</v>
      </c>
      <c r="L24" s="177" t="s">
        <v>1543</v>
      </c>
      <c r="M24" s="177" t="s">
        <v>1544</v>
      </c>
      <c r="N24" s="177" t="s">
        <v>1588</v>
      </c>
      <c r="O24" s="503" t="s">
        <v>1591</v>
      </c>
      <c r="P24" s="184"/>
    </row>
    <row r="25" spans="2:16" ht="45" x14ac:dyDescent="0.25">
      <c r="B25" s="185">
        <v>2</v>
      </c>
      <c r="C25" s="184" t="s">
        <v>1581</v>
      </c>
      <c r="D25" s="184" t="str">
        <f>'2'!$B$1</f>
        <v>VVG teritorijos stiprybės, silpnybės, galimybės ir grėsmės (SSGG) ir jų sąsajos su VVG teritorijos poreikiais</v>
      </c>
      <c r="E25" s="184" t="s">
        <v>1547</v>
      </c>
      <c r="F25" s="185" t="s">
        <v>1568</v>
      </c>
      <c r="G25" s="185" t="s">
        <v>1559</v>
      </c>
      <c r="H25" s="185">
        <v>0</v>
      </c>
      <c r="I25" s="185" t="s">
        <v>1567</v>
      </c>
      <c r="J25" s="177" t="s">
        <v>1538</v>
      </c>
      <c r="K25" s="185" t="s">
        <v>1541</v>
      </c>
      <c r="L25" s="177" t="s">
        <v>1544</v>
      </c>
      <c r="M25" s="177" t="s">
        <v>1588</v>
      </c>
      <c r="N25" s="177" t="s">
        <v>1544</v>
      </c>
      <c r="O25" s="503" t="s">
        <v>1591</v>
      </c>
      <c r="P25" s="184" t="s">
        <v>1700</v>
      </c>
    </row>
    <row r="26" spans="2:16" ht="45" x14ac:dyDescent="0.25">
      <c r="B26" s="183">
        <v>3</v>
      </c>
      <c r="C26" s="184" t="s">
        <v>1580</v>
      </c>
      <c r="D26" s="184" t="str">
        <f>'3'!$B$1</f>
        <v>VVG teritorijos poreikiai</v>
      </c>
      <c r="E26" s="184" t="s">
        <v>1548</v>
      </c>
      <c r="F26" s="185" t="s">
        <v>1565</v>
      </c>
      <c r="G26" s="185" t="s">
        <v>1559</v>
      </c>
      <c r="H26" s="185">
        <v>0</v>
      </c>
      <c r="I26" s="185">
        <v>0</v>
      </c>
      <c r="J26" s="177" t="s">
        <v>1537</v>
      </c>
      <c r="K26" s="185">
        <v>1</v>
      </c>
      <c r="L26" s="177" t="s">
        <v>1543</v>
      </c>
      <c r="M26" s="177" t="s">
        <v>1544</v>
      </c>
      <c r="N26" s="177" t="s">
        <v>1544</v>
      </c>
      <c r="O26" s="503" t="s">
        <v>1591</v>
      </c>
      <c r="P26" s="184"/>
    </row>
    <row r="27" spans="2:16" ht="30" x14ac:dyDescent="0.25">
      <c r="B27" s="131">
        <v>4</v>
      </c>
      <c r="C27" s="184" t="s">
        <v>1582</v>
      </c>
      <c r="D27" s="184" t="str">
        <f>'4'!$B$1</f>
        <v>VVG teritorijos poreikių pagrindimas</v>
      </c>
      <c r="E27" s="488" t="s">
        <v>1118</v>
      </c>
      <c r="F27" s="183" t="s">
        <v>1598</v>
      </c>
      <c r="G27" s="183" t="s">
        <v>1563</v>
      </c>
      <c r="H27" s="183">
        <v>0</v>
      </c>
      <c r="I27" s="183" t="s">
        <v>1569</v>
      </c>
      <c r="J27" s="573" t="s">
        <v>1537</v>
      </c>
      <c r="K27" s="185" t="s">
        <v>1615</v>
      </c>
      <c r="L27" s="177" t="s">
        <v>1544</v>
      </c>
      <c r="M27" s="177" t="s">
        <v>1543</v>
      </c>
      <c r="N27" s="177" t="s">
        <v>1544</v>
      </c>
      <c r="O27" s="503" t="s">
        <v>1543</v>
      </c>
      <c r="P27" s="184"/>
    </row>
    <row r="28" spans="2:16" x14ac:dyDescent="0.25">
      <c r="B28" s="183">
        <v>5</v>
      </c>
      <c r="C28" s="184" t="s">
        <v>1580</v>
      </c>
      <c r="D28" s="184" t="str">
        <f>'5'!$B$1</f>
        <v>VVG teritorijai aktualūs BŽŪP tikslai</v>
      </c>
      <c r="E28" s="184" t="s">
        <v>1551</v>
      </c>
      <c r="F28" s="185">
        <v>0</v>
      </c>
      <c r="G28" s="185" t="s">
        <v>1564</v>
      </c>
      <c r="H28" s="185">
        <v>0</v>
      </c>
      <c r="I28" s="185">
        <v>10</v>
      </c>
      <c r="J28" s="177" t="s">
        <v>1538</v>
      </c>
      <c r="K28" s="185">
        <v>1</v>
      </c>
      <c r="L28" s="177" t="s">
        <v>1543</v>
      </c>
      <c r="M28" s="177" t="s">
        <v>1544</v>
      </c>
      <c r="N28" s="177" t="s">
        <v>1544</v>
      </c>
      <c r="O28" s="503" t="s">
        <v>1591</v>
      </c>
      <c r="P28" s="184"/>
    </row>
    <row r="29" spans="2:16" ht="30" x14ac:dyDescent="0.25">
      <c r="B29" s="185">
        <v>6</v>
      </c>
      <c r="C29" s="184" t="s">
        <v>1580</v>
      </c>
      <c r="D29" s="184" t="str">
        <f>'6'!$B$1</f>
        <v>VPS produkto ir rezultato rodikliai (VPS lygiu)</v>
      </c>
      <c r="E29" s="184" t="s">
        <v>1549</v>
      </c>
      <c r="F29" s="185" t="s">
        <v>1583</v>
      </c>
      <c r="G29" s="185" t="s">
        <v>1559</v>
      </c>
      <c r="H29" s="185">
        <v>2</v>
      </c>
      <c r="I29" s="185" t="s">
        <v>1583</v>
      </c>
      <c r="J29" s="177" t="s">
        <v>1538</v>
      </c>
      <c r="K29" s="185">
        <v>2</v>
      </c>
      <c r="L29" s="177" t="s">
        <v>1543</v>
      </c>
      <c r="M29" s="177" t="s">
        <v>1544</v>
      </c>
      <c r="N29" s="177" t="s">
        <v>1544</v>
      </c>
      <c r="O29" s="503" t="s">
        <v>1591</v>
      </c>
      <c r="P29" s="184"/>
    </row>
    <row r="30" spans="2:16" ht="60" x14ac:dyDescent="0.25">
      <c r="B30" s="183">
        <v>7</v>
      </c>
      <c r="C30" s="184" t="s">
        <v>1580</v>
      </c>
      <c r="D30" s="184" t="str">
        <f>'7'!$B$1</f>
        <v>VPS priemonės</v>
      </c>
      <c r="E30" s="184" t="s">
        <v>1550</v>
      </c>
      <c r="F30" s="185" t="s">
        <v>1565</v>
      </c>
      <c r="G30" s="185" t="s">
        <v>1559</v>
      </c>
      <c r="H30" s="185">
        <v>0</v>
      </c>
      <c r="I30" s="185" t="s">
        <v>1565</v>
      </c>
      <c r="J30" s="177" t="s">
        <v>1538</v>
      </c>
      <c r="K30" s="185">
        <v>2</v>
      </c>
      <c r="L30" s="177" t="s">
        <v>1544</v>
      </c>
      <c r="M30" s="177" t="s">
        <v>1544</v>
      </c>
      <c r="N30" s="177" t="s">
        <v>1544</v>
      </c>
      <c r="O30" s="503" t="s">
        <v>1591</v>
      </c>
      <c r="P30" s="184"/>
    </row>
    <row r="31" spans="2:16" ht="30" x14ac:dyDescent="0.25">
      <c r="B31" s="185">
        <v>8</v>
      </c>
      <c r="C31" s="184" t="s">
        <v>1580</v>
      </c>
      <c r="D31" s="184" t="str">
        <f>'8'!$B$1</f>
        <v>VPS priemonių sąsajos su BŽŪP tikslais</v>
      </c>
      <c r="E31" s="184" t="s">
        <v>1115</v>
      </c>
      <c r="F31" s="185">
        <v>0</v>
      </c>
      <c r="G31" s="185" t="s">
        <v>1564</v>
      </c>
      <c r="H31" s="185">
        <v>0</v>
      </c>
      <c r="I31" s="185" t="s">
        <v>1566</v>
      </c>
      <c r="J31" s="177" t="s">
        <v>1538</v>
      </c>
      <c r="K31" s="185">
        <v>2</v>
      </c>
      <c r="L31" s="177" t="s">
        <v>1544</v>
      </c>
      <c r="M31" s="177" t="s">
        <v>1544</v>
      </c>
      <c r="N31" s="177" t="s">
        <v>1588</v>
      </c>
      <c r="O31" s="503" t="s">
        <v>1591</v>
      </c>
      <c r="P31" s="184"/>
    </row>
    <row r="32" spans="2:16" ht="45" x14ac:dyDescent="0.25">
      <c r="B32" s="183">
        <v>9</v>
      </c>
      <c r="C32" s="184" t="s">
        <v>1580</v>
      </c>
      <c r="D32" s="184" t="str">
        <f>'9'!$B$1</f>
        <v>VPS priemonių sąsajos su VVG teritorijos poreikiais</v>
      </c>
      <c r="E32" s="184" t="s">
        <v>1116</v>
      </c>
      <c r="F32" s="185">
        <v>0</v>
      </c>
      <c r="G32" s="185" t="s">
        <v>1564</v>
      </c>
      <c r="H32" s="185">
        <v>0</v>
      </c>
      <c r="I32" s="185" t="s">
        <v>1566</v>
      </c>
      <c r="J32" s="177" t="s">
        <v>1538</v>
      </c>
      <c r="K32" s="185">
        <v>3</v>
      </c>
      <c r="L32" s="177" t="s">
        <v>1544</v>
      </c>
      <c r="M32" s="177" t="s">
        <v>1588</v>
      </c>
      <c r="N32" s="177" t="s">
        <v>1588</v>
      </c>
      <c r="O32" s="503" t="s">
        <v>1591</v>
      </c>
      <c r="P32" s="184" t="s">
        <v>1699</v>
      </c>
    </row>
    <row r="33" spans="2:16" ht="30" x14ac:dyDescent="0.25">
      <c r="B33" s="131">
        <v>10</v>
      </c>
      <c r="C33" s="184" t="s">
        <v>1582</v>
      </c>
      <c r="D33" s="184" t="str">
        <f>'10'!$B$1</f>
        <v>VPS priemonių aprašymas</v>
      </c>
      <c r="E33" s="488" t="s">
        <v>1118</v>
      </c>
      <c r="F33" s="501" t="s">
        <v>1578</v>
      </c>
      <c r="G33" s="501" t="s">
        <v>1563</v>
      </c>
      <c r="H33" s="501" t="s">
        <v>1576</v>
      </c>
      <c r="I33" s="501" t="s">
        <v>1577</v>
      </c>
      <c r="J33" s="573" t="s">
        <v>1537</v>
      </c>
      <c r="K33" s="185" t="s">
        <v>1615</v>
      </c>
      <c r="L33" s="177" t="s">
        <v>1544</v>
      </c>
      <c r="M33" s="177" t="s">
        <v>1543</v>
      </c>
      <c r="N33" s="177" t="s">
        <v>1544</v>
      </c>
      <c r="O33" s="503" t="s">
        <v>1543</v>
      </c>
      <c r="P33" s="184"/>
    </row>
    <row r="34" spans="2:16" ht="90" x14ac:dyDescent="0.25">
      <c r="B34" s="729">
        <v>11</v>
      </c>
      <c r="C34" s="184" t="s">
        <v>1580</v>
      </c>
      <c r="D34" s="184" t="str">
        <f>'11'!$B$1</f>
        <v>VPS priemonių rodikliai ir metiniai tikslai</v>
      </c>
      <c r="E34" s="184" t="s">
        <v>1552</v>
      </c>
      <c r="F34" s="185">
        <v>0</v>
      </c>
      <c r="G34" s="185" t="s">
        <v>1564</v>
      </c>
      <c r="H34" s="185" t="s">
        <v>1572</v>
      </c>
      <c r="I34" s="185" t="s">
        <v>1570</v>
      </c>
      <c r="J34" s="177" t="s">
        <v>1538</v>
      </c>
      <c r="K34" s="185" t="s">
        <v>1615</v>
      </c>
      <c r="L34" s="177" t="s">
        <v>1544</v>
      </c>
      <c r="M34" s="177" t="s">
        <v>1543</v>
      </c>
      <c r="N34" s="177" t="s">
        <v>1543</v>
      </c>
      <c r="O34" s="503" t="s">
        <v>1543</v>
      </c>
      <c r="P34" s="184"/>
    </row>
    <row r="35" spans="2:16" ht="75" x14ac:dyDescent="0.25">
      <c r="B35" s="185">
        <v>12</v>
      </c>
      <c r="C35" s="184" t="s">
        <v>1581</v>
      </c>
      <c r="D35" s="184" t="str">
        <f>'12'!B1</f>
        <v>VPS priemonių rezultato rodiklių pagrindimas</v>
      </c>
      <c r="E35" s="184" t="s">
        <v>1553</v>
      </c>
      <c r="F35" s="185" t="s">
        <v>1573</v>
      </c>
      <c r="G35" s="185" t="s">
        <v>1563</v>
      </c>
      <c r="H35" s="185">
        <v>0</v>
      </c>
      <c r="I35" s="185">
        <v>0</v>
      </c>
      <c r="J35" s="177" t="s">
        <v>1538</v>
      </c>
      <c r="K35" s="185">
        <v>5</v>
      </c>
      <c r="L35" s="177" t="s">
        <v>1543</v>
      </c>
      <c r="M35" s="177" t="s">
        <v>1544</v>
      </c>
      <c r="N35" s="177" t="s">
        <v>1588</v>
      </c>
      <c r="O35" s="503" t="s">
        <v>1591</v>
      </c>
      <c r="P35" s="184"/>
    </row>
    <row r="36" spans="2:16" ht="60" x14ac:dyDescent="0.25">
      <c r="B36" s="183">
        <v>13</v>
      </c>
      <c r="C36" s="184" t="s">
        <v>1580</v>
      </c>
      <c r="D36" s="184" t="str">
        <f>'13'!B1</f>
        <v>Įgyvendinant VPS planuojamų sukurti darbo vietų paskirstymas pagal amžių ir lytį</v>
      </c>
      <c r="E36" s="498" t="s">
        <v>1554</v>
      </c>
      <c r="F36" s="501">
        <v>0</v>
      </c>
      <c r="G36" s="501" t="s">
        <v>1564</v>
      </c>
      <c r="H36" s="501" t="s">
        <v>1574</v>
      </c>
      <c r="I36" s="501" t="s">
        <v>1564</v>
      </c>
      <c r="J36" s="177" t="s">
        <v>1538</v>
      </c>
      <c r="K36" s="185">
        <v>4</v>
      </c>
      <c r="L36" s="177" t="s">
        <v>1544</v>
      </c>
      <c r="M36" s="177" t="s">
        <v>1544</v>
      </c>
      <c r="N36" s="177" t="s">
        <v>1588</v>
      </c>
      <c r="O36" s="503" t="s">
        <v>1591</v>
      </c>
      <c r="P36" s="184" t="s">
        <v>1594</v>
      </c>
    </row>
    <row r="37" spans="2:16" ht="105" x14ac:dyDescent="0.25">
      <c r="B37" s="185">
        <v>14</v>
      </c>
      <c r="C37" s="184" t="s">
        <v>1581</v>
      </c>
      <c r="D37" s="184" t="str">
        <f>'14'!B1</f>
        <v>Pokyčiai, kurių siekiama VVG teritorijoje (kiekybine išraiška)</v>
      </c>
      <c r="E37" s="498" t="s">
        <v>1555</v>
      </c>
      <c r="F37" s="501" t="s">
        <v>1566</v>
      </c>
      <c r="G37" s="501" t="s">
        <v>1559</v>
      </c>
      <c r="H37" s="501" t="s">
        <v>1575</v>
      </c>
      <c r="I37" s="501" t="s">
        <v>1566</v>
      </c>
      <c r="J37" s="177" t="s">
        <v>1538</v>
      </c>
      <c r="K37" s="185">
        <v>5</v>
      </c>
      <c r="L37" s="177" t="s">
        <v>1543</v>
      </c>
      <c r="M37" s="177" t="s">
        <v>1544</v>
      </c>
      <c r="N37" s="177" t="s">
        <v>1544</v>
      </c>
      <c r="O37" s="503" t="s">
        <v>1591</v>
      </c>
      <c r="P37" s="184"/>
    </row>
    <row r="38" spans="2:16" ht="75" x14ac:dyDescent="0.25">
      <c r="B38" s="729">
        <v>15</v>
      </c>
      <c r="C38" s="184" t="s">
        <v>1580</v>
      </c>
      <c r="D38" s="184" t="str">
        <f>'15'!$B$1</f>
        <v>Preliminarus VPS įgyvendinimo planas</v>
      </c>
      <c r="E38" s="498" t="s">
        <v>1579</v>
      </c>
      <c r="F38" s="501">
        <v>0</v>
      </c>
      <c r="G38" s="501" t="s">
        <v>1564</v>
      </c>
      <c r="H38" s="501" t="s">
        <v>1571</v>
      </c>
      <c r="I38" s="501">
        <v>0</v>
      </c>
      <c r="J38" s="177" t="s">
        <v>1538</v>
      </c>
      <c r="K38" s="185">
        <v>3</v>
      </c>
      <c r="L38" s="177" t="s">
        <v>1544</v>
      </c>
      <c r="M38" s="177" t="s">
        <v>1543</v>
      </c>
      <c r="N38" s="177" t="s">
        <v>1544</v>
      </c>
      <c r="O38" s="503" t="s">
        <v>1543</v>
      </c>
      <c r="P38" s="184"/>
    </row>
    <row r="39" spans="2:16" ht="30" x14ac:dyDescent="0.25">
      <c r="B39" s="185">
        <v>16</v>
      </c>
      <c r="C39" s="184" t="s">
        <v>1580</v>
      </c>
      <c r="D39" s="184" t="str">
        <f>'16'!$B$1</f>
        <v>VPS išlaidos pagal išlaidų kategorijas ir priemonių rūšis</v>
      </c>
      <c r="E39" s="184" t="s">
        <v>1117</v>
      </c>
      <c r="F39" s="185">
        <v>0</v>
      </c>
      <c r="G39" s="185" t="s">
        <v>1564</v>
      </c>
      <c r="H39" s="185">
        <v>2</v>
      </c>
      <c r="I39" s="185">
        <v>0</v>
      </c>
      <c r="J39" s="177" t="s">
        <v>1538</v>
      </c>
      <c r="K39" s="185">
        <v>1</v>
      </c>
      <c r="L39" s="177" t="s">
        <v>1543</v>
      </c>
      <c r="M39" s="177" t="s">
        <v>1544</v>
      </c>
      <c r="N39" s="177" t="s">
        <v>1544</v>
      </c>
      <c r="O39" s="503" t="s">
        <v>1591</v>
      </c>
      <c r="P39" s="184"/>
    </row>
    <row r="40" spans="2:16" ht="30" x14ac:dyDescent="0.25">
      <c r="B40" s="183">
        <v>17</v>
      </c>
      <c r="C40" s="184" t="s">
        <v>1580</v>
      </c>
      <c r="D40" s="184" t="str">
        <f>'17'!$B$1</f>
        <v>Metinis VPS išlaidų planas</v>
      </c>
      <c r="E40" s="499" t="s">
        <v>1556</v>
      </c>
      <c r="F40" s="502">
        <v>0</v>
      </c>
      <c r="G40" s="502" t="s">
        <v>1564</v>
      </c>
      <c r="H40" s="502">
        <v>12</v>
      </c>
      <c r="I40" s="502">
        <v>0</v>
      </c>
      <c r="J40" s="177" t="s">
        <v>1538</v>
      </c>
      <c r="K40" s="185">
        <v>1</v>
      </c>
      <c r="L40" s="177" t="s">
        <v>1543</v>
      </c>
      <c r="M40" s="177" t="s">
        <v>1544</v>
      </c>
      <c r="N40" s="177" t="s">
        <v>1544</v>
      </c>
      <c r="O40" s="503" t="s">
        <v>1591</v>
      </c>
      <c r="P40" s="184"/>
    </row>
    <row r="41" spans="2:16" ht="30" x14ac:dyDescent="0.25">
      <c r="B41" s="185">
        <v>18</v>
      </c>
      <c r="C41" s="184" t="s">
        <v>1580</v>
      </c>
      <c r="D41" s="184" t="str">
        <f>'18'!B1</f>
        <v>Informacija apie VVG kolegialaus valdymo organo sudėtį</v>
      </c>
      <c r="E41" s="184" t="s">
        <v>1557</v>
      </c>
      <c r="F41" s="185">
        <v>0</v>
      </c>
      <c r="G41" s="185" t="s">
        <v>1564</v>
      </c>
      <c r="H41" s="185">
        <v>11</v>
      </c>
      <c r="I41" s="185">
        <v>0</v>
      </c>
      <c r="J41" s="177" t="s">
        <v>1537</v>
      </c>
      <c r="K41" s="185">
        <v>1</v>
      </c>
      <c r="L41" s="177" t="s">
        <v>1543</v>
      </c>
      <c r="M41" s="177" t="s">
        <v>1544</v>
      </c>
      <c r="N41" s="177" t="s">
        <v>1588</v>
      </c>
      <c r="O41" s="503" t="s">
        <v>1591</v>
      </c>
      <c r="P41" s="184"/>
    </row>
    <row r="42" spans="2:16" ht="45" x14ac:dyDescent="0.25">
      <c r="B42" s="574" t="s">
        <v>16</v>
      </c>
      <c r="C42" s="184" t="s">
        <v>1584</v>
      </c>
      <c r="D42" s="184" t="str">
        <f>'4.1'!B1</f>
        <v>VVG teritorijos poreikių pagrindimas</v>
      </c>
      <c r="E42" s="184" t="s">
        <v>1661</v>
      </c>
      <c r="F42" s="185">
        <v>0</v>
      </c>
      <c r="G42" s="185">
        <v>0</v>
      </c>
      <c r="H42" s="185">
        <v>0</v>
      </c>
      <c r="I42" s="185">
        <v>0</v>
      </c>
      <c r="J42" s="177" t="s">
        <v>1537</v>
      </c>
      <c r="K42" s="185">
        <v>9</v>
      </c>
      <c r="L42" s="177" t="s">
        <v>1543</v>
      </c>
      <c r="M42" s="177" t="s">
        <v>1544</v>
      </c>
      <c r="N42" s="177" t="s">
        <v>1544</v>
      </c>
      <c r="O42" s="184" t="s">
        <v>1659</v>
      </c>
      <c r="P42" s="184"/>
    </row>
    <row r="43" spans="2:16" ht="45" x14ac:dyDescent="0.25">
      <c r="B43" s="574" t="s">
        <v>188</v>
      </c>
      <c r="C43" s="184" t="s">
        <v>1584</v>
      </c>
      <c r="D43" s="184" t="str">
        <f>'10.1'!B1</f>
        <v>VPS priemonių aprašymas</v>
      </c>
      <c r="E43" s="499" t="s">
        <v>1660</v>
      </c>
      <c r="F43" s="185">
        <v>0</v>
      </c>
      <c r="G43" s="185">
        <v>0</v>
      </c>
      <c r="H43" s="185">
        <v>0</v>
      </c>
      <c r="I43" s="185">
        <v>0</v>
      </c>
      <c r="J43" s="177" t="s">
        <v>1537</v>
      </c>
      <c r="K43" s="502">
        <v>36</v>
      </c>
      <c r="L43" s="177" t="s">
        <v>1543</v>
      </c>
      <c r="M43" s="177" t="s">
        <v>1544</v>
      </c>
      <c r="N43" s="177" t="s">
        <v>1544</v>
      </c>
      <c r="O43" s="184" t="s">
        <v>1659</v>
      </c>
      <c r="P43" s="184"/>
    </row>
    <row r="44" spans="2:16" ht="30" x14ac:dyDescent="0.25">
      <c r="B44" s="574" t="s">
        <v>189</v>
      </c>
      <c r="C44" s="184" t="s">
        <v>1676</v>
      </c>
      <c r="D44" s="184" t="str">
        <f>'10.2'!B1</f>
        <v>VPS priemonių indėlis į ES ir nacionalinių horizontaliųjų principų įgyvendinimą</v>
      </c>
      <c r="E44" s="499" t="s">
        <v>1677</v>
      </c>
      <c r="F44" s="185"/>
      <c r="G44" s="185"/>
      <c r="H44" s="185"/>
      <c r="I44" s="185"/>
      <c r="J44" s="177"/>
      <c r="K44" s="502"/>
      <c r="L44" s="177"/>
      <c r="M44" s="177"/>
      <c r="N44" s="177"/>
      <c r="O44" s="184" t="s">
        <v>1591</v>
      </c>
      <c r="P44" s="184"/>
    </row>
    <row r="45" spans="2:16" ht="60" x14ac:dyDescent="0.25">
      <c r="B45" s="574" t="s">
        <v>538</v>
      </c>
      <c r="C45" s="184" t="s">
        <v>1584</v>
      </c>
      <c r="D45" s="184" t="str">
        <f>'11.1'!B1</f>
        <v>VPS priemonių rodikliai ir metiniai tikslai</v>
      </c>
      <c r="E45" s="184" t="s">
        <v>1545</v>
      </c>
      <c r="F45" s="185">
        <v>0</v>
      </c>
      <c r="G45" s="185">
        <v>0</v>
      </c>
      <c r="H45" s="185">
        <v>0</v>
      </c>
      <c r="I45" s="185">
        <v>0</v>
      </c>
      <c r="J45" s="177" t="s">
        <v>1538</v>
      </c>
      <c r="K45" s="185" t="s">
        <v>1614</v>
      </c>
      <c r="L45" s="177" t="s">
        <v>1543</v>
      </c>
      <c r="M45" s="177" t="s">
        <v>1544</v>
      </c>
      <c r="N45" s="177" t="s">
        <v>1544</v>
      </c>
      <c r="O45" s="503" t="s">
        <v>1591</v>
      </c>
      <c r="P45" s="184" t="s">
        <v>1698</v>
      </c>
    </row>
    <row r="46" spans="2:16" ht="30" x14ac:dyDescent="0.25">
      <c r="B46" s="574" t="s">
        <v>420</v>
      </c>
      <c r="C46" s="184" t="s">
        <v>1584</v>
      </c>
      <c r="D46" s="184" t="str">
        <f>'15.1'!B1</f>
        <v>Preliminarus VPS įgyvendinimo planas</v>
      </c>
      <c r="E46" s="184" t="s">
        <v>1662</v>
      </c>
      <c r="F46" s="185"/>
      <c r="G46" s="185"/>
      <c r="H46" s="185"/>
      <c r="I46" s="185"/>
      <c r="J46" s="177"/>
      <c r="K46" s="185"/>
      <c r="L46" s="177"/>
      <c r="M46" s="177"/>
      <c r="N46" s="177"/>
      <c r="O46" s="503" t="s">
        <v>1591</v>
      </c>
      <c r="P46" s="184"/>
    </row>
    <row r="47" spans="2:16" ht="30" x14ac:dyDescent="0.25">
      <c r="B47" s="600" t="s">
        <v>30</v>
      </c>
      <c r="C47" s="184" t="s">
        <v>236</v>
      </c>
      <c r="D47" s="184" t="s">
        <v>638</v>
      </c>
      <c r="E47" s="184" t="s">
        <v>1510</v>
      </c>
      <c r="F47" s="185">
        <v>0</v>
      </c>
      <c r="G47" s="185">
        <v>0</v>
      </c>
      <c r="H47" s="185">
        <v>0</v>
      </c>
      <c r="I47" s="185">
        <v>0</v>
      </c>
      <c r="J47" s="177" t="s">
        <v>1539</v>
      </c>
      <c r="K47" s="185" t="s">
        <v>1539</v>
      </c>
      <c r="L47" s="177" t="s">
        <v>1543</v>
      </c>
      <c r="M47" s="177" t="s">
        <v>1586</v>
      </c>
      <c r="N47" s="177" t="s">
        <v>1586</v>
      </c>
      <c r="O47" s="503" t="s">
        <v>1586</v>
      </c>
      <c r="P47" s="503"/>
    </row>
  </sheetData>
  <sheetProtection algorithmName="SHA-512" hashValue="8y79t4ggW8hCV4gtMFZs7sY/FH+FthYSHoQtpCxvNb3Kid2c6aHE9NDvcINYpna3u/ghaHxxPN91Oyua1hO2DA==" saltValue="C1Un9QY5O/ojfMw5JuxAUA==" spinCount="100000" sheet="1" objects="1" scenarios="1"/>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517A2-E11F-46DB-B2BB-3F9E8ED07321}">
  <dimension ref="A1:Y33"/>
  <sheetViews>
    <sheetView zoomScaleNormal="100" workbookViewId="0">
      <selection activeCell="C20" sqref="C20"/>
    </sheetView>
  </sheetViews>
  <sheetFormatPr defaultColWidth="9.140625" defaultRowHeight="15" x14ac:dyDescent="0.25"/>
  <cols>
    <col min="1" max="1" width="8.7109375" style="10" customWidth="1"/>
    <col min="2" max="2" width="12.7109375" style="10" customWidth="1"/>
    <col min="3" max="3" width="70.7109375" style="10" customWidth="1"/>
    <col min="4" max="4" width="12.7109375" style="12" customWidth="1"/>
    <col min="5" max="24" width="15.7109375" style="10" customWidth="1"/>
    <col min="25" max="25" width="18.7109375" style="10" customWidth="1"/>
    <col min="26" max="16384" width="9.140625" style="10"/>
  </cols>
  <sheetData>
    <row r="1" spans="1:25" s="51" customFormat="1" ht="18.75" x14ac:dyDescent="0.3">
      <c r="A1" s="39" t="s">
        <v>95</v>
      </c>
      <c r="B1" s="39" t="s">
        <v>78</v>
      </c>
      <c r="C1" s="39"/>
      <c r="D1" s="118"/>
      <c r="E1" s="39"/>
      <c r="F1" s="39"/>
      <c r="G1" s="39"/>
      <c r="H1" s="39"/>
      <c r="I1" s="39"/>
      <c r="J1" s="39"/>
      <c r="K1" s="39"/>
      <c r="L1" s="39"/>
      <c r="M1" s="39"/>
      <c r="N1" s="39"/>
      <c r="O1" s="39"/>
      <c r="P1" s="39"/>
      <c r="Q1" s="39"/>
      <c r="R1" s="39"/>
      <c r="S1" s="39"/>
      <c r="T1" s="39"/>
      <c r="U1" s="39"/>
      <c r="V1" s="39"/>
      <c r="W1" s="39"/>
      <c r="X1" s="39"/>
    </row>
    <row r="2" spans="1:25" x14ac:dyDescent="0.25">
      <c r="A2"/>
      <c r="B2"/>
      <c r="C2"/>
      <c r="D2" s="8"/>
      <c r="E2"/>
      <c r="F2"/>
      <c r="G2"/>
      <c r="H2"/>
      <c r="I2"/>
      <c r="J2"/>
      <c r="K2"/>
      <c r="L2"/>
      <c r="M2"/>
      <c r="N2"/>
      <c r="O2"/>
      <c r="P2"/>
      <c r="Q2"/>
      <c r="R2"/>
      <c r="S2"/>
      <c r="T2"/>
      <c r="U2"/>
      <c r="V2"/>
      <c r="W2"/>
      <c r="X2"/>
    </row>
    <row r="3" spans="1:25" s="13" customFormat="1" x14ac:dyDescent="0.25">
      <c r="A3" s="1"/>
      <c r="B3" s="140" t="s">
        <v>1272</v>
      </c>
      <c r="C3" s="205" t="str">
        <f>'1'!C8</f>
        <v>RASE</v>
      </c>
    </row>
    <row r="4" spans="1:25" customFormat="1" x14ac:dyDescent="0.25"/>
    <row r="5" spans="1:25" s="81" customFormat="1" x14ac:dyDescent="0.25">
      <c r="A5" s="84"/>
      <c r="B5" s="88">
        <v>1</v>
      </c>
      <c r="C5" s="109">
        <v>2</v>
      </c>
      <c r="D5" s="88">
        <v>3</v>
      </c>
      <c r="E5" s="88">
        <v>4</v>
      </c>
      <c r="F5" s="88">
        <v>5</v>
      </c>
      <c r="G5" s="88">
        <v>6</v>
      </c>
      <c r="H5" s="88">
        <v>7</v>
      </c>
      <c r="I5" s="88">
        <v>8</v>
      </c>
      <c r="J5" s="88">
        <v>9</v>
      </c>
      <c r="K5" s="88">
        <v>10</v>
      </c>
      <c r="L5" s="88">
        <v>11</v>
      </c>
      <c r="M5" s="88">
        <v>12</v>
      </c>
      <c r="N5" s="88">
        <v>13</v>
      </c>
      <c r="O5" s="88">
        <v>14</v>
      </c>
      <c r="P5" s="88">
        <v>15</v>
      </c>
      <c r="Q5" s="88">
        <v>16</v>
      </c>
      <c r="R5" s="88">
        <v>17</v>
      </c>
      <c r="S5" s="88">
        <v>18</v>
      </c>
      <c r="T5" s="88">
        <v>19</v>
      </c>
      <c r="U5" s="88">
        <v>20</v>
      </c>
      <c r="V5" s="88">
        <v>21</v>
      </c>
      <c r="W5" s="88">
        <v>22</v>
      </c>
      <c r="X5" s="88">
        <v>23</v>
      </c>
      <c r="Y5" s="202">
        <v>24</v>
      </c>
    </row>
    <row r="6" spans="1:25" s="81" customFormat="1" x14ac:dyDescent="0.25">
      <c r="A6" s="84"/>
      <c r="B6" s="739" t="s">
        <v>54</v>
      </c>
      <c r="C6" s="741" t="s">
        <v>53</v>
      </c>
      <c r="D6" s="739" t="s">
        <v>1657</v>
      </c>
      <c r="E6" s="88" t="s">
        <v>55</v>
      </c>
      <c r="F6" s="88" t="s">
        <v>56</v>
      </c>
      <c r="G6" s="88" t="s">
        <v>57</v>
      </c>
      <c r="H6" s="88" t="s">
        <v>58</v>
      </c>
      <c r="I6" s="88" t="s">
        <v>59</v>
      </c>
      <c r="J6" s="88" t="s">
        <v>60</v>
      </c>
      <c r="K6" s="88" t="s">
        <v>61</v>
      </c>
      <c r="L6" s="88" t="s">
        <v>62</v>
      </c>
      <c r="M6" s="88" t="s">
        <v>63</v>
      </c>
      <c r="N6" s="88" t="s">
        <v>64</v>
      </c>
      <c r="O6" s="88" t="s">
        <v>65</v>
      </c>
      <c r="P6" s="88" t="s">
        <v>66</v>
      </c>
      <c r="Q6" s="88" t="s">
        <v>67</v>
      </c>
      <c r="R6" s="88" t="s">
        <v>68</v>
      </c>
      <c r="S6" s="88" t="s">
        <v>69</v>
      </c>
      <c r="T6" s="88" t="s">
        <v>70</v>
      </c>
      <c r="U6" s="88" t="s">
        <v>71</v>
      </c>
      <c r="V6" s="88" t="s">
        <v>72</v>
      </c>
      <c r="W6" s="88" t="s">
        <v>73</v>
      </c>
      <c r="X6" s="88" t="s">
        <v>74</v>
      </c>
      <c r="Y6" s="666"/>
    </row>
    <row r="7" spans="1:25" s="81" customFormat="1" ht="120" customHeight="1" x14ac:dyDescent="0.25">
      <c r="A7" s="84"/>
      <c r="B7" s="740"/>
      <c r="C7" s="742"/>
      <c r="D7" s="740"/>
      <c r="E7" s="667" t="str">
        <f>'3'!C7</f>
        <v>Skatinti ekonominę plėtrą, kuriant darbo vietas, plečiant paslaugų spektrą, diegiant inovacijas, skaitmeninimą; turizmui palankios aplinkos plėtojimas</v>
      </c>
      <c r="F7" s="667" t="str">
        <f>'3'!C8</f>
        <v>Skatinti NVO verslumo iniciatyvas ir kitas veiklas, kurios didintų gyventojų užimtumą, stiprintų materialinę bazę, skatintų socialinę įtraukti</v>
      </c>
      <c r="G7" s="667">
        <f>'3'!C9</f>
        <v>0</v>
      </c>
      <c r="H7" s="667">
        <f>'3'!C10</f>
        <v>0</v>
      </c>
      <c r="I7" s="667">
        <f>'3'!C11</f>
        <v>0</v>
      </c>
      <c r="J7" s="667">
        <f>'3'!C12</f>
        <v>0</v>
      </c>
      <c r="K7" s="667">
        <f>'3'!C13</f>
        <v>0</v>
      </c>
      <c r="L7" s="667">
        <f>'3'!C14</f>
        <v>0</v>
      </c>
      <c r="M7" s="667">
        <f>'3'!C15</f>
        <v>0</v>
      </c>
      <c r="N7" s="667">
        <f>'3'!C16</f>
        <v>0</v>
      </c>
      <c r="O7" s="667">
        <f>'3'!C17</f>
        <v>0</v>
      </c>
      <c r="P7" s="667">
        <f>'3'!C18</f>
        <v>0</v>
      </c>
      <c r="Q7" s="667">
        <f>'3'!C19</f>
        <v>0</v>
      </c>
      <c r="R7" s="667">
        <f>'3'!C20</f>
        <v>0</v>
      </c>
      <c r="S7" s="667">
        <f>'3'!C21</f>
        <v>0</v>
      </c>
      <c r="T7" s="667">
        <f>'3'!C22</f>
        <v>0</v>
      </c>
      <c r="U7" s="667">
        <f>'3'!C23</f>
        <v>0</v>
      </c>
      <c r="V7" s="667">
        <f>'3'!C24</f>
        <v>0</v>
      </c>
      <c r="W7" s="667">
        <f>'3'!C25</f>
        <v>0</v>
      </c>
      <c r="X7" s="667">
        <f>'3'!C26</f>
        <v>0</v>
      </c>
      <c r="Y7" s="202" t="s">
        <v>1104</v>
      </c>
    </row>
    <row r="8" spans="1:25" x14ac:dyDescent="0.25">
      <c r="A8" t="s">
        <v>106</v>
      </c>
      <c r="B8" s="655" t="s">
        <v>0</v>
      </c>
      <c r="C8" s="656" t="str">
        <f>'7'!C7</f>
        <v>Ekonominės rajono plėtros skatinimas, kuriant naujus verslus rajone</v>
      </c>
      <c r="D8" s="657">
        <f>COUNTIFS($E8:$X8,"taip")</f>
        <v>1</v>
      </c>
      <c r="E8" s="654" t="s">
        <v>77</v>
      </c>
      <c r="F8" s="654" t="s">
        <v>76</v>
      </c>
      <c r="G8" s="654" t="s">
        <v>76</v>
      </c>
      <c r="H8" s="654" t="s">
        <v>76</v>
      </c>
      <c r="I8" s="654" t="s">
        <v>76</v>
      </c>
      <c r="J8" s="654" t="s">
        <v>76</v>
      </c>
      <c r="K8" s="654" t="s">
        <v>76</v>
      </c>
      <c r="L8" s="654" t="s">
        <v>76</v>
      </c>
      <c r="M8" s="654" t="s">
        <v>76</v>
      </c>
      <c r="N8" s="654" t="s">
        <v>76</v>
      </c>
      <c r="O8" s="654" t="s">
        <v>76</v>
      </c>
      <c r="P8" s="654" t="s">
        <v>76</v>
      </c>
      <c r="Q8" s="654" t="s">
        <v>76</v>
      </c>
      <c r="R8" s="654" t="s">
        <v>76</v>
      </c>
      <c r="S8" s="654" t="s">
        <v>76</v>
      </c>
      <c r="T8" s="654" t="s">
        <v>76</v>
      </c>
      <c r="U8" s="654" t="s">
        <v>76</v>
      </c>
      <c r="V8" s="654" t="s">
        <v>76</v>
      </c>
      <c r="W8" s="654" t="s">
        <v>76</v>
      </c>
      <c r="X8" s="654" t="s">
        <v>76</v>
      </c>
      <c r="Y8" s="470" t="str">
        <f>IF(D8&lt;4,"Gerai","Per daug poreikių")</f>
        <v>Gerai</v>
      </c>
    </row>
    <row r="9" spans="1:25" x14ac:dyDescent="0.25">
      <c r="A9" t="s">
        <v>107</v>
      </c>
      <c r="B9" s="655" t="s">
        <v>1</v>
      </c>
      <c r="C9" s="656" t="str">
        <f>'7'!C8</f>
        <v>Ekonominės rajono plėtros skatinimas, plėtojant esamus rajono verslus</v>
      </c>
      <c r="D9" s="657">
        <f t="shared" ref="D9:D27" si="0">COUNTIFS($E9:$X9,"taip")</f>
        <v>1</v>
      </c>
      <c r="E9" s="654" t="s">
        <v>77</v>
      </c>
      <c r="F9" s="654" t="s">
        <v>76</v>
      </c>
      <c r="G9" s="654" t="s">
        <v>76</v>
      </c>
      <c r="H9" s="654" t="s">
        <v>76</v>
      </c>
      <c r="I9" s="654" t="s">
        <v>76</v>
      </c>
      <c r="J9" s="654" t="s">
        <v>76</v>
      </c>
      <c r="K9" s="654" t="s">
        <v>76</v>
      </c>
      <c r="L9" s="654" t="s">
        <v>76</v>
      </c>
      <c r="M9" s="654" t="s">
        <v>76</v>
      </c>
      <c r="N9" s="654" t="s">
        <v>76</v>
      </c>
      <c r="O9" s="654" t="s">
        <v>76</v>
      </c>
      <c r="P9" s="654" t="s">
        <v>76</v>
      </c>
      <c r="Q9" s="654" t="s">
        <v>76</v>
      </c>
      <c r="R9" s="654" t="s">
        <v>76</v>
      </c>
      <c r="S9" s="654" t="s">
        <v>76</v>
      </c>
      <c r="T9" s="654" t="s">
        <v>76</v>
      </c>
      <c r="U9" s="654" t="s">
        <v>76</v>
      </c>
      <c r="V9" s="654" t="s">
        <v>76</v>
      </c>
      <c r="W9" s="654" t="s">
        <v>76</v>
      </c>
      <c r="X9" s="654" t="s">
        <v>76</v>
      </c>
      <c r="Y9" s="470" t="str">
        <f t="shared" ref="Y9:Y27" si="1">IF(D9&lt;4,"Gerai","Per daug poreikių")</f>
        <v>Gerai</v>
      </c>
    </row>
    <row r="10" spans="1:25" x14ac:dyDescent="0.25">
      <c r="A10" t="s">
        <v>108</v>
      </c>
      <c r="B10" s="655" t="s">
        <v>2</v>
      </c>
      <c r="C10" s="656" t="str">
        <f>'7'!C9</f>
        <v>Skaitmeninimo skatinimas žemės ūkio sektoriuje</v>
      </c>
      <c r="D10" s="657">
        <f t="shared" si="0"/>
        <v>1</v>
      </c>
      <c r="E10" s="654" t="s">
        <v>77</v>
      </c>
      <c r="F10" s="654" t="s">
        <v>76</v>
      </c>
      <c r="G10" s="654" t="s">
        <v>76</v>
      </c>
      <c r="H10" s="654" t="s">
        <v>76</v>
      </c>
      <c r="I10" s="654" t="s">
        <v>76</v>
      </c>
      <c r="J10" s="654" t="s">
        <v>76</v>
      </c>
      <c r="K10" s="654" t="s">
        <v>76</v>
      </c>
      <c r="L10" s="654" t="s">
        <v>76</v>
      </c>
      <c r="M10" s="654" t="s">
        <v>76</v>
      </c>
      <c r="N10" s="654" t="s">
        <v>76</v>
      </c>
      <c r="O10" s="654" t="s">
        <v>76</v>
      </c>
      <c r="P10" s="654" t="s">
        <v>76</v>
      </c>
      <c r="Q10" s="654" t="s">
        <v>76</v>
      </c>
      <c r="R10" s="654" t="s">
        <v>76</v>
      </c>
      <c r="S10" s="654" t="s">
        <v>76</v>
      </c>
      <c r="T10" s="654" t="s">
        <v>76</v>
      </c>
      <c r="U10" s="654" t="s">
        <v>76</v>
      </c>
      <c r="V10" s="654" t="s">
        <v>76</v>
      </c>
      <c r="W10" s="654" t="s">
        <v>76</v>
      </c>
      <c r="X10" s="654" t="s">
        <v>76</v>
      </c>
      <c r="Y10" s="470" t="str">
        <f t="shared" si="1"/>
        <v>Gerai</v>
      </c>
    </row>
    <row r="11" spans="1:25" x14ac:dyDescent="0.25">
      <c r="A11" t="s">
        <v>109</v>
      </c>
      <c r="B11" s="655" t="s">
        <v>3</v>
      </c>
      <c r="C11" s="656" t="str">
        <f>'7'!C10</f>
        <v>NVO socialinio verslo kūrimas ir plėtra</v>
      </c>
      <c r="D11" s="657">
        <f t="shared" si="0"/>
        <v>1</v>
      </c>
      <c r="E11" s="654" t="s">
        <v>77</v>
      </c>
      <c r="F11" s="654" t="s">
        <v>76</v>
      </c>
      <c r="G11" s="654" t="s">
        <v>76</v>
      </c>
      <c r="H11" s="654" t="s">
        <v>76</v>
      </c>
      <c r="I11" s="654" t="s">
        <v>76</v>
      </c>
      <c r="J11" s="654" t="s">
        <v>76</v>
      </c>
      <c r="K11" s="654" t="s">
        <v>76</v>
      </c>
      <c r="L11" s="654" t="s">
        <v>76</v>
      </c>
      <c r="M11" s="654" t="s">
        <v>76</v>
      </c>
      <c r="N11" s="654" t="s">
        <v>76</v>
      </c>
      <c r="O11" s="654" t="s">
        <v>76</v>
      </c>
      <c r="P11" s="654" t="s">
        <v>76</v>
      </c>
      <c r="Q11" s="654" t="s">
        <v>76</v>
      </c>
      <c r="R11" s="654" t="s">
        <v>76</v>
      </c>
      <c r="S11" s="654" t="s">
        <v>76</v>
      </c>
      <c r="T11" s="654" t="s">
        <v>76</v>
      </c>
      <c r="U11" s="654" t="s">
        <v>76</v>
      </c>
      <c r="V11" s="654" t="s">
        <v>76</v>
      </c>
      <c r="W11" s="654" t="s">
        <v>76</v>
      </c>
      <c r="X11" s="654" t="s">
        <v>76</v>
      </c>
      <c r="Y11" s="470" t="str">
        <f t="shared" si="1"/>
        <v>Gerai</v>
      </c>
    </row>
    <row r="12" spans="1:25" x14ac:dyDescent="0.25">
      <c r="A12" t="s">
        <v>110</v>
      </c>
      <c r="B12" s="655" t="s">
        <v>4</v>
      </c>
      <c r="C12" s="656" t="str">
        <f>'7'!C11</f>
        <v>Bendruomeninių verslumo iniciatyvų kūrimas ir plėtra</v>
      </c>
      <c r="D12" s="657">
        <f t="shared" si="0"/>
        <v>1</v>
      </c>
      <c r="E12" s="654" t="s">
        <v>76</v>
      </c>
      <c r="F12" s="654" t="s">
        <v>77</v>
      </c>
      <c r="G12" s="654" t="s">
        <v>76</v>
      </c>
      <c r="H12" s="654" t="s">
        <v>76</v>
      </c>
      <c r="I12" s="654" t="s">
        <v>76</v>
      </c>
      <c r="J12" s="654" t="s">
        <v>76</v>
      </c>
      <c r="K12" s="654" t="s">
        <v>76</v>
      </c>
      <c r="L12" s="654" t="s">
        <v>76</v>
      </c>
      <c r="M12" s="654" t="s">
        <v>76</v>
      </c>
      <c r="N12" s="654" t="s">
        <v>76</v>
      </c>
      <c r="O12" s="654" t="s">
        <v>76</v>
      </c>
      <c r="P12" s="654" t="s">
        <v>76</v>
      </c>
      <c r="Q12" s="654" t="s">
        <v>76</v>
      </c>
      <c r="R12" s="654" t="s">
        <v>76</v>
      </c>
      <c r="S12" s="654" t="s">
        <v>76</v>
      </c>
      <c r="T12" s="654" t="s">
        <v>76</v>
      </c>
      <c r="U12" s="654" t="s">
        <v>76</v>
      </c>
      <c r="V12" s="654" t="s">
        <v>76</v>
      </c>
      <c r="W12" s="654" t="s">
        <v>76</v>
      </c>
      <c r="X12" s="654" t="s">
        <v>76</v>
      </c>
      <c r="Y12" s="470" t="str">
        <f t="shared" si="1"/>
        <v>Gerai</v>
      </c>
    </row>
    <row r="13" spans="1:25" x14ac:dyDescent="0.25">
      <c r="A13" t="s">
        <v>111</v>
      </c>
      <c r="B13" s="655" t="s">
        <v>5</v>
      </c>
      <c r="C13" s="656" t="str">
        <f>'7'!C12</f>
        <v>Viešųjų paslaugų ir infrastruktūros prieinamumas vietos bendruomenei didinimas</v>
      </c>
      <c r="D13" s="657">
        <f t="shared" si="0"/>
        <v>1</v>
      </c>
      <c r="E13" s="654" t="s">
        <v>76</v>
      </c>
      <c r="F13" s="654" t="s">
        <v>77</v>
      </c>
      <c r="G13" s="654" t="s">
        <v>76</v>
      </c>
      <c r="H13" s="654" t="s">
        <v>76</v>
      </c>
      <c r="I13" s="654" t="s">
        <v>76</v>
      </c>
      <c r="J13" s="654" t="s">
        <v>76</v>
      </c>
      <c r="K13" s="654" t="s">
        <v>76</v>
      </c>
      <c r="L13" s="654" t="s">
        <v>76</v>
      </c>
      <c r="M13" s="654" t="s">
        <v>76</v>
      </c>
      <c r="N13" s="654" t="s">
        <v>76</v>
      </c>
      <c r="O13" s="654" t="s">
        <v>76</v>
      </c>
      <c r="P13" s="654" t="s">
        <v>76</v>
      </c>
      <c r="Q13" s="654" t="s">
        <v>76</v>
      </c>
      <c r="R13" s="654" t="s">
        <v>76</v>
      </c>
      <c r="S13" s="654" t="s">
        <v>76</v>
      </c>
      <c r="T13" s="654" t="s">
        <v>76</v>
      </c>
      <c r="U13" s="654" t="s">
        <v>76</v>
      </c>
      <c r="V13" s="654" t="s">
        <v>76</v>
      </c>
      <c r="W13" s="654" t="s">
        <v>76</v>
      </c>
      <c r="X13" s="654" t="s">
        <v>76</v>
      </c>
      <c r="Y13" s="470" t="str">
        <f t="shared" si="1"/>
        <v>Gerai</v>
      </c>
    </row>
    <row r="14" spans="1:25" x14ac:dyDescent="0.25">
      <c r="A14" t="s">
        <v>112</v>
      </c>
      <c r="B14" s="655" t="s">
        <v>6</v>
      </c>
      <c r="C14" s="656" t="str">
        <f>'7'!C13</f>
        <v>NVO iniciatyvų skatinimas, kultūros tradicijų, amatų saugojimas ir sklaida</v>
      </c>
      <c r="D14" s="657">
        <f t="shared" si="0"/>
        <v>1</v>
      </c>
      <c r="E14" s="654" t="s">
        <v>76</v>
      </c>
      <c r="F14" s="654" t="s">
        <v>77</v>
      </c>
      <c r="G14" s="654" t="s">
        <v>76</v>
      </c>
      <c r="H14" s="654" t="s">
        <v>76</v>
      </c>
      <c r="I14" s="654" t="s">
        <v>76</v>
      </c>
      <c r="J14" s="654" t="s">
        <v>76</v>
      </c>
      <c r="K14" s="654" t="s">
        <v>76</v>
      </c>
      <c r="L14" s="654" t="s">
        <v>76</v>
      </c>
      <c r="M14" s="654" t="s">
        <v>76</v>
      </c>
      <c r="N14" s="654" t="s">
        <v>76</v>
      </c>
      <c r="O14" s="654" t="s">
        <v>76</v>
      </c>
      <c r="P14" s="654" t="s">
        <v>76</v>
      </c>
      <c r="Q14" s="654" t="s">
        <v>76</v>
      </c>
      <c r="R14" s="654" t="s">
        <v>76</v>
      </c>
      <c r="S14" s="654" t="s">
        <v>76</v>
      </c>
      <c r="T14" s="654" t="s">
        <v>76</v>
      </c>
      <c r="U14" s="654" t="s">
        <v>76</v>
      </c>
      <c r="V14" s="654" t="s">
        <v>76</v>
      </c>
      <c r="W14" s="654" t="s">
        <v>76</v>
      </c>
      <c r="X14" s="654" t="s">
        <v>76</v>
      </c>
      <c r="Y14" s="470" t="str">
        <f t="shared" si="1"/>
        <v>Gerai</v>
      </c>
    </row>
    <row r="15" spans="1:25" x14ac:dyDescent="0.25">
      <c r="A15" t="s">
        <v>113</v>
      </c>
      <c r="B15" s="655" t="s">
        <v>7</v>
      </c>
      <c r="C15" s="656" t="str">
        <f>'7'!C14</f>
        <v>Vietos projektų pareiškėjų ir vykdytojų mokymas, įgūdžių įgijimas</v>
      </c>
      <c r="D15" s="657">
        <f t="shared" si="0"/>
        <v>1</v>
      </c>
      <c r="E15" s="654" t="s">
        <v>76</v>
      </c>
      <c r="F15" s="654" t="s">
        <v>77</v>
      </c>
      <c r="G15" s="654" t="s">
        <v>76</v>
      </c>
      <c r="H15" s="654" t="s">
        <v>76</v>
      </c>
      <c r="I15" s="654" t="s">
        <v>76</v>
      </c>
      <c r="J15" s="654" t="s">
        <v>76</v>
      </c>
      <c r="K15" s="654" t="s">
        <v>76</v>
      </c>
      <c r="L15" s="654" t="s">
        <v>76</v>
      </c>
      <c r="M15" s="654" t="s">
        <v>76</v>
      </c>
      <c r="N15" s="654" t="s">
        <v>76</v>
      </c>
      <c r="O15" s="654" t="s">
        <v>76</v>
      </c>
      <c r="P15" s="654" t="s">
        <v>76</v>
      </c>
      <c r="Q15" s="654" t="s">
        <v>76</v>
      </c>
      <c r="R15" s="654" t="s">
        <v>76</v>
      </c>
      <c r="S15" s="654" t="s">
        <v>76</v>
      </c>
      <c r="T15" s="654" t="s">
        <v>76</v>
      </c>
      <c r="U15" s="654" t="s">
        <v>76</v>
      </c>
      <c r="V15" s="654" t="s">
        <v>76</v>
      </c>
      <c r="W15" s="654" t="s">
        <v>76</v>
      </c>
      <c r="X15" s="654" t="s">
        <v>76</v>
      </c>
      <c r="Y15" s="470" t="str">
        <f t="shared" si="1"/>
        <v>Gerai</v>
      </c>
    </row>
    <row r="16" spans="1:25" x14ac:dyDescent="0.25">
      <c r="A16" t="s">
        <v>93</v>
      </c>
      <c r="B16" s="655" t="s">
        <v>8</v>
      </c>
      <c r="C16" s="656" t="str">
        <f>'7'!C15</f>
        <v>Teritorinio VVG bendradarbiavimo skatinimas</v>
      </c>
      <c r="D16" s="657">
        <f t="shared" si="0"/>
        <v>1</v>
      </c>
      <c r="E16" s="654" t="s">
        <v>76</v>
      </c>
      <c r="F16" s="654" t="s">
        <v>77</v>
      </c>
      <c r="G16" s="654" t="s">
        <v>76</v>
      </c>
      <c r="H16" s="654" t="s">
        <v>76</v>
      </c>
      <c r="I16" s="654" t="s">
        <v>76</v>
      </c>
      <c r="J16" s="654" t="s">
        <v>76</v>
      </c>
      <c r="K16" s="654" t="s">
        <v>76</v>
      </c>
      <c r="L16" s="654" t="s">
        <v>76</v>
      </c>
      <c r="M16" s="654" t="s">
        <v>76</v>
      </c>
      <c r="N16" s="654" t="s">
        <v>76</v>
      </c>
      <c r="O16" s="654" t="s">
        <v>76</v>
      </c>
      <c r="P16" s="654" t="s">
        <v>76</v>
      </c>
      <c r="Q16" s="654" t="s">
        <v>76</v>
      </c>
      <c r="R16" s="654" t="s">
        <v>76</v>
      </c>
      <c r="S16" s="654" t="s">
        <v>76</v>
      </c>
      <c r="T16" s="654" t="s">
        <v>76</v>
      </c>
      <c r="U16" s="654" t="s">
        <v>76</v>
      </c>
      <c r="V16" s="654" t="s">
        <v>76</v>
      </c>
      <c r="W16" s="654" t="s">
        <v>76</v>
      </c>
      <c r="X16" s="654" t="s">
        <v>76</v>
      </c>
      <c r="Y16" s="470" t="str">
        <f t="shared" si="1"/>
        <v>Gerai</v>
      </c>
    </row>
    <row r="17" spans="1:25" x14ac:dyDescent="0.25">
      <c r="A17" t="s">
        <v>114</v>
      </c>
      <c r="B17" s="655" t="s">
        <v>9</v>
      </c>
      <c r="C17" s="656">
        <f>'7'!C16</f>
        <v>0</v>
      </c>
      <c r="D17" s="657">
        <f t="shared" si="0"/>
        <v>0</v>
      </c>
      <c r="E17" s="654" t="s">
        <v>76</v>
      </c>
      <c r="F17" s="654" t="s">
        <v>76</v>
      </c>
      <c r="G17" s="654" t="s">
        <v>76</v>
      </c>
      <c r="H17" s="654" t="s">
        <v>76</v>
      </c>
      <c r="I17" s="654" t="s">
        <v>76</v>
      </c>
      <c r="J17" s="654" t="s">
        <v>76</v>
      </c>
      <c r="K17" s="654" t="s">
        <v>76</v>
      </c>
      <c r="L17" s="654" t="s">
        <v>76</v>
      </c>
      <c r="M17" s="654" t="s">
        <v>76</v>
      </c>
      <c r="N17" s="654" t="s">
        <v>76</v>
      </c>
      <c r="O17" s="654" t="s">
        <v>76</v>
      </c>
      <c r="P17" s="654" t="s">
        <v>76</v>
      </c>
      <c r="Q17" s="654" t="s">
        <v>76</v>
      </c>
      <c r="R17" s="654" t="s">
        <v>76</v>
      </c>
      <c r="S17" s="654" t="s">
        <v>76</v>
      </c>
      <c r="T17" s="654" t="s">
        <v>76</v>
      </c>
      <c r="U17" s="654" t="s">
        <v>76</v>
      </c>
      <c r="V17" s="654" t="s">
        <v>76</v>
      </c>
      <c r="W17" s="654" t="s">
        <v>76</v>
      </c>
      <c r="X17" s="654" t="s">
        <v>76</v>
      </c>
      <c r="Y17" s="470" t="str">
        <f t="shared" si="1"/>
        <v>Gerai</v>
      </c>
    </row>
    <row r="18" spans="1:25" x14ac:dyDescent="0.25">
      <c r="A18" t="s">
        <v>115</v>
      </c>
      <c r="B18" s="655" t="s">
        <v>43</v>
      </c>
      <c r="C18" s="656">
        <f>'7'!C17</f>
        <v>0</v>
      </c>
      <c r="D18" s="657">
        <f t="shared" si="0"/>
        <v>0</v>
      </c>
      <c r="E18" s="654" t="s">
        <v>76</v>
      </c>
      <c r="F18" s="654" t="s">
        <v>76</v>
      </c>
      <c r="G18" s="654" t="s">
        <v>76</v>
      </c>
      <c r="H18" s="654" t="s">
        <v>76</v>
      </c>
      <c r="I18" s="654" t="s">
        <v>76</v>
      </c>
      <c r="J18" s="654" t="s">
        <v>76</v>
      </c>
      <c r="K18" s="654" t="s">
        <v>76</v>
      </c>
      <c r="L18" s="654" t="s">
        <v>76</v>
      </c>
      <c r="M18" s="654" t="s">
        <v>76</v>
      </c>
      <c r="N18" s="654" t="s">
        <v>76</v>
      </c>
      <c r="O18" s="654" t="s">
        <v>76</v>
      </c>
      <c r="P18" s="654" t="s">
        <v>76</v>
      </c>
      <c r="Q18" s="654" t="s">
        <v>76</v>
      </c>
      <c r="R18" s="654" t="s">
        <v>76</v>
      </c>
      <c r="S18" s="654" t="s">
        <v>76</v>
      </c>
      <c r="T18" s="654" t="s">
        <v>76</v>
      </c>
      <c r="U18" s="654" t="s">
        <v>76</v>
      </c>
      <c r="V18" s="654" t="s">
        <v>76</v>
      </c>
      <c r="W18" s="654" t="s">
        <v>76</v>
      </c>
      <c r="X18" s="654" t="s">
        <v>76</v>
      </c>
      <c r="Y18" s="470" t="str">
        <f t="shared" si="1"/>
        <v>Gerai</v>
      </c>
    </row>
    <row r="19" spans="1:25" x14ac:dyDescent="0.25">
      <c r="A19" t="s">
        <v>116</v>
      </c>
      <c r="B19" s="655" t="s">
        <v>44</v>
      </c>
      <c r="C19" s="656">
        <f>'7'!C18</f>
        <v>0</v>
      </c>
      <c r="D19" s="657">
        <f t="shared" si="0"/>
        <v>0</v>
      </c>
      <c r="E19" s="654" t="s">
        <v>76</v>
      </c>
      <c r="F19" s="654" t="s">
        <v>76</v>
      </c>
      <c r="G19" s="654" t="s">
        <v>76</v>
      </c>
      <c r="H19" s="654" t="s">
        <v>76</v>
      </c>
      <c r="I19" s="654" t="s">
        <v>76</v>
      </c>
      <c r="J19" s="654" t="s">
        <v>76</v>
      </c>
      <c r="K19" s="654" t="s">
        <v>76</v>
      </c>
      <c r="L19" s="654" t="s">
        <v>76</v>
      </c>
      <c r="M19" s="654" t="s">
        <v>76</v>
      </c>
      <c r="N19" s="654" t="s">
        <v>76</v>
      </c>
      <c r="O19" s="654" t="s">
        <v>76</v>
      </c>
      <c r="P19" s="654" t="s">
        <v>76</v>
      </c>
      <c r="Q19" s="654" t="s">
        <v>76</v>
      </c>
      <c r="R19" s="654" t="s">
        <v>76</v>
      </c>
      <c r="S19" s="654" t="s">
        <v>76</v>
      </c>
      <c r="T19" s="654" t="s">
        <v>76</v>
      </c>
      <c r="U19" s="654" t="s">
        <v>76</v>
      </c>
      <c r="V19" s="654" t="s">
        <v>76</v>
      </c>
      <c r="W19" s="654" t="s">
        <v>76</v>
      </c>
      <c r="X19" s="654" t="s">
        <v>76</v>
      </c>
      <c r="Y19" s="470" t="str">
        <f t="shared" si="1"/>
        <v>Gerai</v>
      </c>
    </row>
    <row r="20" spans="1:25" x14ac:dyDescent="0.25">
      <c r="A20" t="s">
        <v>117</v>
      </c>
      <c r="B20" s="655" t="s">
        <v>45</v>
      </c>
      <c r="C20" s="656">
        <f>'7'!C19</f>
        <v>0</v>
      </c>
      <c r="D20" s="657">
        <f t="shared" si="0"/>
        <v>0</v>
      </c>
      <c r="E20" s="654" t="s">
        <v>76</v>
      </c>
      <c r="F20" s="654" t="s">
        <v>76</v>
      </c>
      <c r="G20" s="654" t="s">
        <v>76</v>
      </c>
      <c r="H20" s="654" t="s">
        <v>76</v>
      </c>
      <c r="I20" s="654" t="s">
        <v>76</v>
      </c>
      <c r="J20" s="654" t="s">
        <v>76</v>
      </c>
      <c r="K20" s="654" t="s">
        <v>76</v>
      </c>
      <c r="L20" s="654" t="s">
        <v>76</v>
      </c>
      <c r="M20" s="654" t="s">
        <v>76</v>
      </c>
      <c r="N20" s="654" t="s">
        <v>76</v>
      </c>
      <c r="O20" s="654" t="s">
        <v>76</v>
      </c>
      <c r="P20" s="654" t="s">
        <v>76</v>
      </c>
      <c r="Q20" s="654" t="s">
        <v>76</v>
      </c>
      <c r="R20" s="654" t="s">
        <v>76</v>
      </c>
      <c r="S20" s="654" t="s">
        <v>76</v>
      </c>
      <c r="T20" s="654" t="s">
        <v>76</v>
      </c>
      <c r="U20" s="654" t="s">
        <v>76</v>
      </c>
      <c r="V20" s="654" t="s">
        <v>76</v>
      </c>
      <c r="W20" s="654" t="s">
        <v>76</v>
      </c>
      <c r="X20" s="654" t="s">
        <v>76</v>
      </c>
      <c r="Y20" s="470" t="str">
        <f t="shared" si="1"/>
        <v>Gerai</v>
      </c>
    </row>
    <row r="21" spans="1:25" x14ac:dyDescent="0.25">
      <c r="A21" t="s">
        <v>118</v>
      </c>
      <c r="B21" s="655" t="s">
        <v>46</v>
      </c>
      <c r="C21" s="656">
        <f>'7'!C20</f>
        <v>0</v>
      </c>
      <c r="D21" s="657">
        <f t="shared" si="0"/>
        <v>0</v>
      </c>
      <c r="E21" s="654" t="s">
        <v>76</v>
      </c>
      <c r="F21" s="654" t="s">
        <v>76</v>
      </c>
      <c r="G21" s="654" t="s">
        <v>76</v>
      </c>
      <c r="H21" s="654" t="s">
        <v>76</v>
      </c>
      <c r="I21" s="654" t="s">
        <v>76</v>
      </c>
      <c r="J21" s="654" t="s">
        <v>76</v>
      </c>
      <c r="K21" s="654" t="s">
        <v>76</v>
      </c>
      <c r="L21" s="654" t="s">
        <v>76</v>
      </c>
      <c r="M21" s="654" t="s">
        <v>76</v>
      </c>
      <c r="N21" s="654" t="s">
        <v>76</v>
      </c>
      <c r="O21" s="654" t="s">
        <v>76</v>
      </c>
      <c r="P21" s="654" t="s">
        <v>76</v>
      </c>
      <c r="Q21" s="654" t="s">
        <v>76</v>
      </c>
      <c r="R21" s="654" t="s">
        <v>76</v>
      </c>
      <c r="S21" s="654" t="s">
        <v>76</v>
      </c>
      <c r="T21" s="654" t="s">
        <v>76</v>
      </c>
      <c r="U21" s="654" t="s">
        <v>76</v>
      </c>
      <c r="V21" s="654" t="s">
        <v>76</v>
      </c>
      <c r="W21" s="654" t="s">
        <v>76</v>
      </c>
      <c r="X21" s="654" t="s">
        <v>76</v>
      </c>
      <c r="Y21" s="470" t="str">
        <f t="shared" si="1"/>
        <v>Gerai</v>
      </c>
    </row>
    <row r="22" spans="1:25" x14ac:dyDescent="0.25">
      <c r="A22" t="s">
        <v>119</v>
      </c>
      <c r="B22" s="655" t="s">
        <v>47</v>
      </c>
      <c r="C22" s="656">
        <f>'7'!C21</f>
        <v>0</v>
      </c>
      <c r="D22" s="657">
        <f t="shared" si="0"/>
        <v>0</v>
      </c>
      <c r="E22" s="654" t="s">
        <v>76</v>
      </c>
      <c r="F22" s="654" t="s">
        <v>76</v>
      </c>
      <c r="G22" s="654" t="s">
        <v>76</v>
      </c>
      <c r="H22" s="654" t="s">
        <v>76</v>
      </c>
      <c r="I22" s="654" t="s">
        <v>76</v>
      </c>
      <c r="J22" s="654" t="s">
        <v>76</v>
      </c>
      <c r="K22" s="654" t="s">
        <v>76</v>
      </c>
      <c r="L22" s="654" t="s">
        <v>76</v>
      </c>
      <c r="M22" s="654" t="s">
        <v>76</v>
      </c>
      <c r="N22" s="654" t="s">
        <v>76</v>
      </c>
      <c r="O22" s="654" t="s">
        <v>76</v>
      </c>
      <c r="P22" s="654" t="s">
        <v>76</v>
      </c>
      <c r="Q22" s="654" t="s">
        <v>76</v>
      </c>
      <c r="R22" s="654" t="s">
        <v>76</v>
      </c>
      <c r="S22" s="654" t="s">
        <v>76</v>
      </c>
      <c r="T22" s="654" t="s">
        <v>76</v>
      </c>
      <c r="U22" s="654" t="s">
        <v>76</v>
      </c>
      <c r="V22" s="654" t="s">
        <v>76</v>
      </c>
      <c r="W22" s="654" t="s">
        <v>76</v>
      </c>
      <c r="X22" s="654" t="s">
        <v>76</v>
      </c>
      <c r="Y22" s="470" t="str">
        <f t="shared" si="1"/>
        <v>Gerai</v>
      </c>
    </row>
    <row r="23" spans="1:25" x14ac:dyDescent="0.25">
      <c r="A23" t="s">
        <v>120</v>
      </c>
      <c r="B23" s="655" t="s">
        <v>48</v>
      </c>
      <c r="C23" s="656">
        <f>'7'!C22</f>
        <v>0</v>
      </c>
      <c r="D23" s="657">
        <f t="shared" si="0"/>
        <v>0</v>
      </c>
      <c r="E23" s="654" t="s">
        <v>76</v>
      </c>
      <c r="F23" s="654" t="s">
        <v>76</v>
      </c>
      <c r="G23" s="654" t="s">
        <v>76</v>
      </c>
      <c r="H23" s="654" t="s">
        <v>76</v>
      </c>
      <c r="I23" s="654" t="s">
        <v>76</v>
      </c>
      <c r="J23" s="654" t="s">
        <v>76</v>
      </c>
      <c r="K23" s="654" t="s">
        <v>76</v>
      </c>
      <c r="L23" s="654" t="s">
        <v>76</v>
      </c>
      <c r="M23" s="654" t="s">
        <v>76</v>
      </c>
      <c r="N23" s="654" t="s">
        <v>76</v>
      </c>
      <c r="O23" s="654" t="s">
        <v>76</v>
      </c>
      <c r="P23" s="654" t="s">
        <v>76</v>
      </c>
      <c r="Q23" s="654" t="s">
        <v>76</v>
      </c>
      <c r="R23" s="654" t="s">
        <v>76</v>
      </c>
      <c r="S23" s="654" t="s">
        <v>76</v>
      </c>
      <c r="T23" s="654" t="s">
        <v>76</v>
      </c>
      <c r="U23" s="654" t="s">
        <v>76</v>
      </c>
      <c r="V23" s="654" t="s">
        <v>76</v>
      </c>
      <c r="W23" s="654" t="s">
        <v>76</v>
      </c>
      <c r="X23" s="654" t="s">
        <v>76</v>
      </c>
      <c r="Y23" s="470" t="str">
        <f t="shared" si="1"/>
        <v>Gerai</v>
      </c>
    </row>
    <row r="24" spans="1:25" x14ac:dyDescent="0.25">
      <c r="A24" t="s">
        <v>121</v>
      </c>
      <c r="B24" s="655" t="s">
        <v>49</v>
      </c>
      <c r="C24" s="656">
        <f>'7'!C23</f>
        <v>0</v>
      </c>
      <c r="D24" s="657">
        <f t="shared" si="0"/>
        <v>0</v>
      </c>
      <c r="E24" s="654" t="s">
        <v>76</v>
      </c>
      <c r="F24" s="654" t="s">
        <v>76</v>
      </c>
      <c r="G24" s="654" t="s">
        <v>76</v>
      </c>
      <c r="H24" s="654" t="s">
        <v>76</v>
      </c>
      <c r="I24" s="654" t="s">
        <v>76</v>
      </c>
      <c r="J24" s="654" t="s">
        <v>76</v>
      </c>
      <c r="K24" s="654" t="s">
        <v>76</v>
      </c>
      <c r="L24" s="654" t="s">
        <v>76</v>
      </c>
      <c r="M24" s="654" t="s">
        <v>76</v>
      </c>
      <c r="N24" s="654" t="s">
        <v>76</v>
      </c>
      <c r="O24" s="654" t="s">
        <v>76</v>
      </c>
      <c r="P24" s="654" t="s">
        <v>76</v>
      </c>
      <c r="Q24" s="654" t="s">
        <v>76</v>
      </c>
      <c r="R24" s="654" t="s">
        <v>76</v>
      </c>
      <c r="S24" s="654" t="s">
        <v>76</v>
      </c>
      <c r="T24" s="654" t="s">
        <v>76</v>
      </c>
      <c r="U24" s="654" t="s">
        <v>76</v>
      </c>
      <c r="V24" s="654" t="s">
        <v>76</v>
      </c>
      <c r="W24" s="654" t="s">
        <v>76</v>
      </c>
      <c r="X24" s="654" t="s">
        <v>76</v>
      </c>
      <c r="Y24" s="470" t="str">
        <f t="shared" si="1"/>
        <v>Gerai</v>
      </c>
    </row>
    <row r="25" spans="1:25" x14ac:dyDescent="0.25">
      <c r="A25" t="s">
        <v>122</v>
      </c>
      <c r="B25" s="655" t="s">
        <v>50</v>
      </c>
      <c r="C25" s="656">
        <f>'7'!C24</f>
        <v>0</v>
      </c>
      <c r="D25" s="657">
        <f t="shared" si="0"/>
        <v>0</v>
      </c>
      <c r="E25" s="654" t="s">
        <v>76</v>
      </c>
      <c r="F25" s="654" t="s">
        <v>76</v>
      </c>
      <c r="G25" s="654" t="s">
        <v>76</v>
      </c>
      <c r="H25" s="654" t="s">
        <v>76</v>
      </c>
      <c r="I25" s="654" t="s">
        <v>76</v>
      </c>
      <c r="J25" s="654" t="s">
        <v>76</v>
      </c>
      <c r="K25" s="654" t="s">
        <v>76</v>
      </c>
      <c r="L25" s="654" t="s">
        <v>76</v>
      </c>
      <c r="M25" s="654" t="s">
        <v>76</v>
      </c>
      <c r="N25" s="654" t="s">
        <v>76</v>
      </c>
      <c r="O25" s="654" t="s">
        <v>76</v>
      </c>
      <c r="P25" s="654" t="s">
        <v>76</v>
      </c>
      <c r="Q25" s="654" t="s">
        <v>76</v>
      </c>
      <c r="R25" s="654" t="s">
        <v>76</v>
      </c>
      <c r="S25" s="654" t="s">
        <v>76</v>
      </c>
      <c r="T25" s="654" t="s">
        <v>76</v>
      </c>
      <c r="U25" s="654" t="s">
        <v>76</v>
      </c>
      <c r="V25" s="654" t="s">
        <v>76</v>
      </c>
      <c r="W25" s="654" t="s">
        <v>76</v>
      </c>
      <c r="X25" s="654" t="s">
        <v>76</v>
      </c>
      <c r="Y25" s="470" t="str">
        <f t="shared" si="1"/>
        <v>Gerai</v>
      </c>
    </row>
    <row r="26" spans="1:25" x14ac:dyDescent="0.25">
      <c r="A26" t="s">
        <v>123</v>
      </c>
      <c r="B26" s="655" t="s">
        <v>51</v>
      </c>
      <c r="C26" s="656">
        <f>'7'!C25</f>
        <v>0</v>
      </c>
      <c r="D26" s="657">
        <f t="shared" si="0"/>
        <v>0</v>
      </c>
      <c r="E26" s="654" t="s">
        <v>76</v>
      </c>
      <c r="F26" s="654" t="s">
        <v>76</v>
      </c>
      <c r="G26" s="654" t="s">
        <v>76</v>
      </c>
      <c r="H26" s="654" t="s">
        <v>76</v>
      </c>
      <c r="I26" s="654" t="s">
        <v>76</v>
      </c>
      <c r="J26" s="654" t="s">
        <v>76</v>
      </c>
      <c r="K26" s="654" t="s">
        <v>76</v>
      </c>
      <c r="L26" s="654" t="s">
        <v>76</v>
      </c>
      <c r="M26" s="654" t="s">
        <v>76</v>
      </c>
      <c r="N26" s="654" t="s">
        <v>76</v>
      </c>
      <c r="O26" s="654" t="s">
        <v>76</v>
      </c>
      <c r="P26" s="654" t="s">
        <v>76</v>
      </c>
      <c r="Q26" s="654" t="s">
        <v>76</v>
      </c>
      <c r="R26" s="654" t="s">
        <v>76</v>
      </c>
      <c r="S26" s="654" t="s">
        <v>76</v>
      </c>
      <c r="T26" s="654" t="s">
        <v>76</v>
      </c>
      <c r="U26" s="654" t="s">
        <v>76</v>
      </c>
      <c r="V26" s="654" t="s">
        <v>76</v>
      </c>
      <c r="W26" s="654" t="s">
        <v>76</v>
      </c>
      <c r="X26" s="654" t="s">
        <v>76</v>
      </c>
      <c r="Y26" s="470" t="str">
        <f t="shared" si="1"/>
        <v>Gerai</v>
      </c>
    </row>
    <row r="27" spans="1:25" x14ac:dyDescent="0.25">
      <c r="A27" t="s">
        <v>124</v>
      </c>
      <c r="B27" s="655" t="s">
        <v>52</v>
      </c>
      <c r="C27" s="656">
        <f>'7'!C26</f>
        <v>0</v>
      </c>
      <c r="D27" s="657">
        <f t="shared" si="0"/>
        <v>0</v>
      </c>
      <c r="E27" s="654" t="s">
        <v>76</v>
      </c>
      <c r="F27" s="654" t="s">
        <v>76</v>
      </c>
      <c r="G27" s="654" t="s">
        <v>76</v>
      </c>
      <c r="H27" s="654" t="s">
        <v>76</v>
      </c>
      <c r="I27" s="654" t="s">
        <v>76</v>
      </c>
      <c r="J27" s="654" t="s">
        <v>76</v>
      </c>
      <c r="K27" s="654" t="s">
        <v>76</v>
      </c>
      <c r="L27" s="654" t="s">
        <v>76</v>
      </c>
      <c r="M27" s="654" t="s">
        <v>76</v>
      </c>
      <c r="N27" s="654" t="s">
        <v>76</v>
      </c>
      <c r="O27" s="654" t="s">
        <v>76</v>
      </c>
      <c r="P27" s="654" t="s">
        <v>76</v>
      </c>
      <c r="Q27" s="654" t="s">
        <v>76</v>
      </c>
      <c r="R27" s="654" t="s">
        <v>76</v>
      </c>
      <c r="S27" s="654" t="s">
        <v>76</v>
      </c>
      <c r="T27" s="654" t="s">
        <v>76</v>
      </c>
      <c r="U27" s="654" t="s">
        <v>76</v>
      </c>
      <c r="V27" s="654" t="s">
        <v>76</v>
      </c>
      <c r="W27" s="654" t="s">
        <v>76</v>
      </c>
      <c r="X27" s="654" t="s">
        <v>76</v>
      </c>
      <c r="Y27" s="471" t="str">
        <f t="shared" si="1"/>
        <v>Gerai</v>
      </c>
    </row>
    <row r="30" spans="1:25" x14ac:dyDescent="0.25">
      <c r="B30"/>
      <c r="C30" s="604" t="s">
        <v>1494</v>
      </c>
    </row>
    <row r="31" spans="1:25" ht="105" x14ac:dyDescent="0.25">
      <c r="B31" s="1">
        <v>1</v>
      </c>
      <c r="C31" s="335" t="s">
        <v>1497</v>
      </c>
    </row>
    <row r="32" spans="1:25" x14ac:dyDescent="0.25">
      <c r="B32" s="1">
        <v>2</v>
      </c>
      <c r="C32" s="216" t="s">
        <v>1495</v>
      </c>
    </row>
    <row r="33" spans="2:3" ht="30" x14ac:dyDescent="0.25">
      <c r="B33" s="1">
        <v>3</v>
      </c>
      <c r="C33" s="335" t="s">
        <v>1498</v>
      </c>
    </row>
  </sheetData>
  <sheetProtection algorithmName="SHA-512" hashValue="Z+XmaXAnendsE8ps3/Vp+azL/h/ed7i42KIdbAA51tC5nGzJeR46JNWY6G18GfEzPCkx9Qyr2iibVIv7Sethvw==" saltValue="A2f1jkFN8pHfN4ylU3WnZw==" spinCount="100000" sheet="1" objects="1" scenarios="1"/>
  <mergeCells count="3">
    <mergeCell ref="B6:B7"/>
    <mergeCell ref="C6:C7"/>
    <mergeCell ref="D6:D7"/>
  </mergeCells>
  <phoneticPr fontId="8" type="noConversion"/>
  <pageMargins left="0.70866141732283472" right="0.70866141732283472" top="0.74803149606299213" bottom="0.74803149606299213" header="0.31496062992125984" footer="0.31496062992125984"/>
  <pageSetup paperSize="9" scale="73" orientation="landscape" horizontalDpi="4294967293" verticalDpi="0"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FFF7672-B6AC-427C-86AC-20D5DD9C355E}">
          <x14:formula1>
            <xm:f>Sąrašai!$A$23:$A$24</xm:f>
          </x14:formula1>
          <xm:sqref>E8:X27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W82"/>
  <sheetViews>
    <sheetView zoomScale="90" zoomScaleNormal="90" workbookViewId="0">
      <pane xSplit="3" ySplit="7" topLeftCell="G16" activePane="bottomRight" state="frozen"/>
      <selection pane="topRight"/>
      <selection pane="bottomLeft"/>
      <selection pane="bottomRight" activeCell="H17" sqref="H17"/>
    </sheetView>
  </sheetViews>
  <sheetFormatPr defaultColWidth="9.140625" defaultRowHeight="15" x14ac:dyDescent="0.25"/>
  <cols>
    <col min="1" max="1" width="8.7109375" style="115" customWidth="1"/>
    <col min="2" max="2" width="50.7109375" style="13" customWidth="1"/>
    <col min="3" max="3" width="50.7109375" style="14" customWidth="1"/>
    <col min="4" max="4" width="50.7109375" style="383" customWidth="1"/>
    <col min="5" max="23" width="50.7109375" style="114" customWidth="1"/>
    <col min="24" max="24" width="50.7109375" style="13" customWidth="1"/>
    <col min="25" max="16384" width="9.140625" style="13"/>
  </cols>
  <sheetData>
    <row r="1" spans="1:23" s="113" customFormat="1" ht="18.75" x14ac:dyDescent="0.25">
      <c r="A1" s="116" t="s">
        <v>187</v>
      </c>
      <c r="B1" s="116" t="s">
        <v>186</v>
      </c>
      <c r="C1" s="122"/>
      <c r="D1" s="116"/>
      <c r="E1" s="122"/>
      <c r="F1" s="116"/>
      <c r="G1" s="116"/>
      <c r="H1" s="116"/>
      <c r="I1" s="116"/>
      <c r="J1" s="116"/>
      <c r="K1" s="116"/>
      <c r="L1" s="116"/>
      <c r="M1" s="116"/>
      <c r="N1" s="116"/>
      <c r="O1" s="116"/>
      <c r="P1" s="116"/>
      <c r="Q1" s="116"/>
      <c r="R1" s="116"/>
      <c r="S1" s="116"/>
      <c r="T1" s="116"/>
      <c r="U1" s="116"/>
      <c r="V1" s="116"/>
      <c r="W1" s="116"/>
    </row>
    <row r="2" spans="1:23" customFormat="1" x14ac:dyDescent="0.25">
      <c r="C2" s="168"/>
      <c r="D2" s="158"/>
      <c r="E2" s="158"/>
      <c r="F2" s="158"/>
      <c r="G2" s="158"/>
      <c r="H2" s="158"/>
      <c r="I2" s="158"/>
      <c r="J2" s="158"/>
      <c r="K2" s="158"/>
      <c r="L2" s="158"/>
      <c r="M2" s="158"/>
      <c r="N2" s="158"/>
      <c r="O2" s="158"/>
      <c r="P2" s="158"/>
      <c r="Q2" s="158"/>
      <c r="R2" s="158"/>
      <c r="S2" s="158"/>
      <c r="T2" s="158"/>
      <c r="U2" s="158"/>
      <c r="V2" s="158"/>
      <c r="W2" s="158"/>
    </row>
    <row r="3" spans="1:23" x14ac:dyDescent="0.25">
      <c r="A3" s="1"/>
      <c r="B3" s="140" t="s">
        <v>1272</v>
      </c>
      <c r="C3" s="128"/>
      <c r="D3" s="385" t="str">
        <f>'1'!C8</f>
        <v>RASE</v>
      </c>
    </row>
    <row r="4" spans="1:23" customFormat="1" x14ac:dyDescent="0.25">
      <c r="C4" s="168"/>
      <c r="D4" s="158"/>
      <c r="E4" s="158"/>
      <c r="F4" s="158"/>
      <c r="G4" s="158"/>
      <c r="H4" s="158"/>
      <c r="I4" s="158"/>
      <c r="J4" s="158"/>
      <c r="K4" s="158"/>
      <c r="L4" s="158"/>
      <c r="M4" s="158"/>
      <c r="N4" s="158"/>
      <c r="O4" s="158"/>
      <c r="P4" s="158"/>
      <c r="Q4" s="158"/>
      <c r="R4" s="158"/>
      <c r="S4" s="158"/>
      <c r="T4" s="158"/>
      <c r="U4" s="158"/>
      <c r="V4" s="158"/>
      <c r="W4" s="158"/>
    </row>
    <row r="5" spans="1:23" x14ac:dyDescent="0.25">
      <c r="A5" s="13"/>
      <c r="B5" s="259">
        <v>1</v>
      </c>
      <c r="C5" s="223" t="s">
        <v>1613</v>
      </c>
      <c r="D5" s="47">
        <v>2</v>
      </c>
      <c r="E5" s="47">
        <v>3</v>
      </c>
      <c r="F5" s="47">
        <v>4</v>
      </c>
      <c r="G5" s="47">
        <v>5</v>
      </c>
      <c r="H5" s="47">
        <v>6</v>
      </c>
      <c r="I5" s="47">
        <v>7</v>
      </c>
      <c r="J5" s="47">
        <v>8</v>
      </c>
      <c r="K5" s="47">
        <v>9</v>
      </c>
      <c r="L5" s="47">
        <v>10</v>
      </c>
      <c r="M5" s="47">
        <v>11</v>
      </c>
      <c r="N5" s="47">
        <v>12</v>
      </c>
      <c r="O5" s="47">
        <v>13</v>
      </c>
      <c r="P5" s="47">
        <v>14</v>
      </c>
      <c r="Q5" s="47">
        <v>15</v>
      </c>
      <c r="R5" s="47">
        <v>16</v>
      </c>
      <c r="S5" s="47">
        <v>17</v>
      </c>
      <c r="T5" s="47">
        <v>18</v>
      </c>
      <c r="U5" s="47">
        <v>19</v>
      </c>
      <c r="V5" s="47">
        <v>20</v>
      </c>
      <c r="W5" s="47">
        <v>21</v>
      </c>
    </row>
    <row r="6" spans="1:23" ht="150" x14ac:dyDescent="0.25">
      <c r="A6" s="13"/>
      <c r="B6" s="32"/>
      <c r="C6" s="312" t="s">
        <v>1509</v>
      </c>
      <c r="D6" s="117" t="s">
        <v>0</v>
      </c>
      <c r="E6" s="117" t="s">
        <v>1</v>
      </c>
      <c r="F6" s="117" t="s">
        <v>2</v>
      </c>
      <c r="G6" s="117" t="s">
        <v>3</v>
      </c>
      <c r="H6" s="117" t="s">
        <v>4</v>
      </c>
      <c r="I6" s="117" t="s">
        <v>5</v>
      </c>
      <c r="J6" s="117" t="s">
        <v>6</v>
      </c>
      <c r="K6" s="117" t="s">
        <v>7</v>
      </c>
      <c r="L6" s="117" t="s">
        <v>8</v>
      </c>
      <c r="M6" s="117" t="s">
        <v>9</v>
      </c>
      <c r="N6" s="117" t="s">
        <v>43</v>
      </c>
      <c r="O6" s="117" t="s">
        <v>44</v>
      </c>
      <c r="P6" s="117" t="s">
        <v>45</v>
      </c>
      <c r="Q6" s="117" t="s">
        <v>46</v>
      </c>
      <c r="R6" s="117" t="s">
        <v>47</v>
      </c>
      <c r="S6" s="117" t="s">
        <v>48</v>
      </c>
      <c r="T6" s="117" t="s">
        <v>49</v>
      </c>
      <c r="U6" s="117" t="s">
        <v>50</v>
      </c>
      <c r="V6" s="117" t="s">
        <v>51</v>
      </c>
      <c r="W6" s="117" t="s">
        <v>52</v>
      </c>
    </row>
    <row r="7" spans="1:23" ht="30" x14ac:dyDescent="0.25">
      <c r="A7" s="2" t="s">
        <v>188</v>
      </c>
      <c r="B7" s="124" t="s">
        <v>20</v>
      </c>
      <c r="C7" s="335" t="s">
        <v>1319</v>
      </c>
      <c r="D7" s="141" t="str">
        <f>VLOOKUP(D6,'7'!$B$7:$C$26,2,FALSE)</f>
        <v>Ekonominės rajono plėtros skatinimas, kuriant naujus verslus rajone</v>
      </c>
      <c r="E7" s="141" t="str">
        <f>VLOOKUP(E6,'7'!$B$7:$C$26,2,FALSE)</f>
        <v>Ekonominės rajono plėtros skatinimas, plėtojant esamus rajono verslus</v>
      </c>
      <c r="F7" s="141" t="str">
        <f>VLOOKUP(F6,'7'!$B$7:$C$26,2,FALSE)</f>
        <v>Skaitmeninimo skatinimas žemės ūkio sektoriuje</v>
      </c>
      <c r="G7" s="141" t="str">
        <f>VLOOKUP(G6,'7'!$B$7:$C$26,2,FALSE)</f>
        <v>NVO socialinio verslo kūrimas ir plėtra</v>
      </c>
      <c r="H7" s="141" t="str">
        <f>VLOOKUP(H6,'7'!$B$7:$C$26,2,FALSE)</f>
        <v>Bendruomeninių verslumo iniciatyvų kūrimas ir plėtra</v>
      </c>
      <c r="I7" s="141" t="str">
        <f>VLOOKUP(I6,'7'!$B$7:$C$26,2,FALSE)</f>
        <v>Viešųjų paslaugų ir infrastruktūros prieinamumas vietos bendruomenei didinimas</v>
      </c>
      <c r="J7" s="141" t="str">
        <f>VLOOKUP(J6,'7'!$B$7:$C$26,2,FALSE)</f>
        <v>NVO iniciatyvų skatinimas, kultūros tradicijų, amatų saugojimas ir sklaida</v>
      </c>
      <c r="K7" s="141" t="str">
        <f>VLOOKUP(K6,'7'!$B$7:$C$26,2,FALSE)</f>
        <v>Vietos projektų pareiškėjų ir vykdytojų mokymas, įgūdžių įgijimas</v>
      </c>
      <c r="L7" s="141" t="str">
        <f>VLOOKUP(L6,'7'!$B$7:$C$26,2,FALSE)</f>
        <v>Teritorinio VVG bendradarbiavimo skatinimas</v>
      </c>
      <c r="M7" s="141">
        <f>VLOOKUP(M6,'7'!$B$7:$C$26,2,FALSE)</f>
        <v>0</v>
      </c>
      <c r="N7" s="141">
        <f>VLOOKUP(N6,'7'!$B$7:$C$26,2,FALSE)</f>
        <v>0</v>
      </c>
      <c r="O7" s="141">
        <f>VLOOKUP(O6,'7'!$B$7:$C$26,2,FALSE)</f>
        <v>0</v>
      </c>
      <c r="P7" s="141">
        <f>VLOOKUP(P6,'7'!$B$7:$C$26,2,FALSE)</f>
        <v>0</v>
      </c>
      <c r="Q7" s="141">
        <f>VLOOKUP(Q6,'7'!$B$7:$C$26,2,FALSE)</f>
        <v>0</v>
      </c>
      <c r="R7" s="141">
        <f>VLOOKUP(R6,'7'!$B$7:$C$26,2,FALSE)</f>
        <v>0</v>
      </c>
      <c r="S7" s="141">
        <f>VLOOKUP(S6,'7'!$B$7:$C$26,2,FALSE)</f>
        <v>0</v>
      </c>
      <c r="T7" s="141">
        <f>VLOOKUP(T6,'7'!$B$7:$C$26,2,FALSE)</f>
        <v>0</v>
      </c>
      <c r="U7" s="141">
        <f>VLOOKUP(U6,'7'!$B$7:$C$26,2,FALSE)</f>
        <v>0</v>
      </c>
      <c r="V7" s="141">
        <f>VLOOKUP(V6,'7'!$B$7:$C$26,2,FALSE)</f>
        <v>0</v>
      </c>
      <c r="W7" s="141">
        <f>VLOOKUP(W6,'7'!$B$7:$C$26,2,FALSE)</f>
        <v>0</v>
      </c>
    </row>
    <row r="8" spans="1:23" x14ac:dyDescent="0.25">
      <c r="A8" s="2" t="s">
        <v>189</v>
      </c>
      <c r="B8" s="125" t="s">
        <v>27</v>
      </c>
      <c r="C8" s="335" t="s">
        <v>1319</v>
      </c>
      <c r="D8" s="141" t="str">
        <f>VLOOKUP(D$6,'7'!$B$7:$D$26,3,FALSE)</f>
        <v>Ne žemės ūkio verslo pradžia</v>
      </c>
      <c r="E8" s="141" t="str">
        <f>VLOOKUP(E$6,'7'!$B$7:$D$26,3,FALSE)</f>
        <v>Ne žemės ūkio verslo plėtra</v>
      </c>
      <c r="F8" s="141" t="str">
        <f>VLOOKUP(F$6,'7'!$B$7:$D$26,3,FALSE)</f>
        <v>Žemės ūkio verslas</v>
      </c>
      <c r="G8" s="141" t="str">
        <f>VLOOKUP(G$6,'7'!$B$7:$D$26,3,FALSE)</f>
        <v>Socialinis verslas</v>
      </c>
      <c r="H8" s="141" t="str">
        <f>VLOOKUP(H$6,'7'!$B$7:$D$26,3,FALSE)</f>
        <v>Bendruomeninis verslas</v>
      </c>
      <c r="I8" s="141" t="str">
        <f>VLOOKUP(I$6,'7'!$B$7:$D$26,3,FALSE)</f>
        <v>Viešųjų paslaugų prieinamumo didinimas (ne pelno)</v>
      </c>
      <c r="J8" s="141" t="str">
        <f>VLOOKUP(J$6,'7'!$B$7:$D$26,3,FALSE)</f>
        <v>Veiklos projektai</v>
      </c>
      <c r="K8" s="141" t="str">
        <f>VLOOKUP(K$6,'7'!$B$7:$D$26,3,FALSE)</f>
        <v>Mokymų projektai</v>
      </c>
      <c r="L8" s="141" t="str">
        <f>VLOOKUP(L$6,'7'!$B$7:$D$26,3,FALSE)</f>
        <v>Teritorinis VVG bendradarbiavimas</v>
      </c>
      <c r="M8" s="141">
        <f>VLOOKUP(M$6,'7'!$B$7:$D$26,3,FALSE)</f>
        <v>0</v>
      </c>
      <c r="N8" s="141">
        <f>VLOOKUP(N$6,'7'!$B$7:$D$26,3,FALSE)</f>
        <v>0</v>
      </c>
      <c r="O8" s="141">
        <f>VLOOKUP(O$6,'7'!$B$7:$D$26,3,FALSE)</f>
        <v>0</v>
      </c>
      <c r="P8" s="141">
        <f>VLOOKUP(P$6,'7'!$B$7:$D$26,3,FALSE)</f>
        <v>0</v>
      </c>
      <c r="Q8" s="141">
        <f>VLOOKUP(Q$6,'7'!$B$7:$D$26,3,FALSE)</f>
        <v>0</v>
      </c>
      <c r="R8" s="141">
        <f>VLOOKUP(R$6,'7'!$B$7:$D$26,3,FALSE)</f>
        <v>0</v>
      </c>
      <c r="S8" s="141">
        <f>VLOOKUP(S$6,'7'!$B$7:$D$26,3,FALSE)</f>
        <v>0</v>
      </c>
      <c r="T8" s="141">
        <f>VLOOKUP(T$6,'7'!$B$7:$D$26,3,FALSE)</f>
        <v>0</v>
      </c>
      <c r="U8" s="141">
        <f>VLOOKUP(U$6,'7'!$B$7:$D$26,3,FALSE)</f>
        <v>0</v>
      </c>
      <c r="V8" s="141">
        <f>VLOOKUP(V$6,'7'!$B$7:$D$26,3,FALSE)</f>
        <v>0</v>
      </c>
      <c r="W8" s="141">
        <f>VLOOKUP(W$6,'7'!$B$7:$D$26,3,FALSE)</f>
        <v>0</v>
      </c>
    </row>
    <row r="9" spans="1:23" ht="30" x14ac:dyDescent="0.25">
      <c r="A9" s="2" t="s">
        <v>190</v>
      </c>
      <c r="B9" s="125" t="s">
        <v>138</v>
      </c>
      <c r="C9" s="335" t="s">
        <v>1320</v>
      </c>
      <c r="D9" s="141">
        <f>VLOOKUP(D$6,'9'!$B$8:$D$27,3,FALSE)</f>
        <v>1</v>
      </c>
      <c r="E9" s="141">
        <f>VLOOKUP(E$6,'9'!$B$8:$D$27,3,FALSE)</f>
        <v>1</v>
      </c>
      <c r="F9" s="141">
        <f>VLOOKUP(F$6,'9'!$B$8:$D$27,3,FALSE)</f>
        <v>1</v>
      </c>
      <c r="G9" s="141">
        <f>VLOOKUP(G$6,'9'!$B$8:$D$27,3,FALSE)</f>
        <v>1</v>
      </c>
      <c r="H9" s="141">
        <f>VLOOKUP(H$6,'9'!$B$8:$D$27,3,FALSE)</f>
        <v>1</v>
      </c>
      <c r="I9" s="141">
        <f>VLOOKUP(I$6,'9'!$B$8:$D$27,3,FALSE)</f>
        <v>1</v>
      </c>
      <c r="J9" s="141">
        <f>VLOOKUP(J$6,'9'!$B$8:$D$27,3,FALSE)</f>
        <v>1</v>
      </c>
      <c r="K9" s="141">
        <f>VLOOKUP(K$6,'9'!$B$8:$D$27,3,FALSE)</f>
        <v>1</v>
      </c>
      <c r="L9" s="141">
        <f>VLOOKUP(L$6,'9'!$B$8:$D$27,3,FALSE)</f>
        <v>1</v>
      </c>
      <c r="M9" s="141">
        <f>VLOOKUP(M$6,'9'!$B$8:$D$27,3,FALSE)</f>
        <v>0</v>
      </c>
      <c r="N9" s="141">
        <f>VLOOKUP(N$6,'9'!$B$8:$D$27,3,FALSE)</f>
        <v>0</v>
      </c>
      <c r="O9" s="141">
        <f>VLOOKUP(O$6,'9'!$B$8:$D$27,3,FALSE)</f>
        <v>0</v>
      </c>
      <c r="P9" s="141">
        <f>VLOOKUP(P$6,'9'!$B$8:$D$27,3,FALSE)</f>
        <v>0</v>
      </c>
      <c r="Q9" s="141">
        <f>VLOOKUP(Q$6,'9'!$B$8:$D$27,3,FALSE)</f>
        <v>0</v>
      </c>
      <c r="R9" s="141">
        <f>VLOOKUP(R$6,'9'!$B$8:$D$27,3,FALSE)</f>
        <v>0</v>
      </c>
      <c r="S9" s="141">
        <f>VLOOKUP(S$6,'9'!$B$8:$D$27,3,FALSE)</f>
        <v>0</v>
      </c>
      <c r="T9" s="141">
        <f>VLOOKUP(T$6,'9'!$B$8:$D$27,3,FALSE)</f>
        <v>0</v>
      </c>
      <c r="U9" s="141">
        <f>VLOOKUP(U$6,'9'!$B$8:$D$27,3,FALSE)</f>
        <v>0</v>
      </c>
      <c r="V9" s="141">
        <f>VLOOKUP(V$6,'9'!$B$8:$D$27,3,FALSE)</f>
        <v>0</v>
      </c>
      <c r="W9" s="141">
        <f>VLOOKUP(W$6,'9'!$B$8:$D$27,3,FALSE)</f>
        <v>0</v>
      </c>
    </row>
    <row r="10" spans="1:23" x14ac:dyDescent="0.25">
      <c r="A10" s="2" t="s">
        <v>191</v>
      </c>
      <c r="B10" s="125" t="s">
        <v>498</v>
      </c>
      <c r="C10" s="335" t="s">
        <v>1321</v>
      </c>
      <c r="D10" s="141">
        <f>VLOOKUP(D$6,'8'!$B$7:$D$26,3,FALSE)</f>
        <v>1</v>
      </c>
      <c r="E10" s="141">
        <f>VLOOKUP(E$6,'8'!$B$7:$D$26,3,FALSE)</f>
        <v>1</v>
      </c>
      <c r="F10" s="141">
        <f>VLOOKUP(F$6,'8'!$B$7:$D$26,3,FALSE)</f>
        <v>2</v>
      </c>
      <c r="G10" s="141">
        <f>VLOOKUP(G$6,'8'!$B$7:$D$26,3,FALSE)</f>
        <v>1</v>
      </c>
      <c r="H10" s="141">
        <f>VLOOKUP(H$6,'8'!$B$7:$D$26,3,FALSE)</f>
        <v>1</v>
      </c>
      <c r="I10" s="141">
        <f>VLOOKUP(I$6,'8'!$B$7:$D$26,3,FALSE)</f>
        <v>1</v>
      </c>
      <c r="J10" s="141">
        <f>VLOOKUP(J$6,'8'!$B$7:$D$26,3,FALSE)</f>
        <v>1</v>
      </c>
      <c r="K10" s="141">
        <f>VLOOKUP(K$6,'8'!$B$7:$D$26,3,FALSE)</f>
        <v>1</v>
      </c>
      <c r="L10" s="141">
        <f>VLOOKUP(L$6,'8'!$B$7:$D$26,3,FALSE)</f>
        <v>1</v>
      </c>
      <c r="M10" s="141">
        <f>VLOOKUP(M$6,'8'!$B$7:$D$26,3,FALSE)</f>
        <v>0</v>
      </c>
      <c r="N10" s="141">
        <f>VLOOKUP(N$6,'8'!$B$7:$D$26,3,FALSE)</f>
        <v>0</v>
      </c>
      <c r="O10" s="141">
        <f>VLOOKUP(O$6,'8'!$B$7:$D$26,3,FALSE)</f>
        <v>0</v>
      </c>
      <c r="P10" s="141">
        <f>VLOOKUP(P$6,'8'!$B$7:$D$26,3,FALSE)</f>
        <v>0</v>
      </c>
      <c r="Q10" s="141">
        <f>VLOOKUP(Q$6,'8'!$B$7:$D$26,3,FALSE)</f>
        <v>0</v>
      </c>
      <c r="R10" s="141">
        <f>VLOOKUP(R$6,'8'!$B$7:$D$26,3,FALSE)</f>
        <v>0</v>
      </c>
      <c r="S10" s="141">
        <f>VLOOKUP(S$6,'8'!$B$7:$D$26,3,FALSE)</f>
        <v>0</v>
      </c>
      <c r="T10" s="141">
        <f>VLOOKUP(T$6,'8'!$B$7:$D$26,3,FALSE)</f>
        <v>0</v>
      </c>
      <c r="U10" s="141">
        <f>VLOOKUP(U$6,'8'!$B$7:$D$26,3,FALSE)</f>
        <v>0</v>
      </c>
      <c r="V10" s="141">
        <f>VLOOKUP(V$6,'8'!$B$7:$D$26,3,FALSE)</f>
        <v>0</v>
      </c>
      <c r="W10" s="141">
        <f>VLOOKUP(W$6,'8'!$B$7:$D$26,3,FALSE)</f>
        <v>0</v>
      </c>
    </row>
    <row r="11" spans="1:23" ht="135" x14ac:dyDescent="0.25">
      <c r="A11" s="2" t="s">
        <v>192</v>
      </c>
      <c r="B11" s="125" t="s">
        <v>499</v>
      </c>
      <c r="C11" s="500" t="s">
        <v>1513</v>
      </c>
      <c r="D11" s="587" t="s">
        <v>381</v>
      </c>
      <c r="E11" s="587" t="s">
        <v>381</v>
      </c>
      <c r="F11" s="587" t="s">
        <v>373</v>
      </c>
      <c r="G11" s="587" t="s">
        <v>381</v>
      </c>
      <c r="H11" s="587" t="s">
        <v>381</v>
      </c>
      <c r="I11" s="587" t="s">
        <v>381</v>
      </c>
      <c r="J11" s="587" t="s">
        <v>381</v>
      </c>
      <c r="K11" s="587" t="s">
        <v>381</v>
      </c>
      <c r="L11" s="587" t="s">
        <v>381</v>
      </c>
      <c r="M11" s="587" t="s">
        <v>1097</v>
      </c>
      <c r="N11" s="587" t="s">
        <v>1097</v>
      </c>
      <c r="O11" s="587" t="s">
        <v>1097</v>
      </c>
      <c r="P11" s="587" t="s">
        <v>1097</v>
      </c>
      <c r="Q11" s="587" t="s">
        <v>1097</v>
      </c>
      <c r="R11" s="587" t="s">
        <v>1097</v>
      </c>
      <c r="S11" s="587" t="s">
        <v>1097</v>
      </c>
      <c r="T11" s="587" t="s">
        <v>1097</v>
      </c>
      <c r="U11" s="587" t="s">
        <v>1097</v>
      </c>
      <c r="V11" s="587" t="s">
        <v>1097</v>
      </c>
      <c r="W11" s="587" t="s">
        <v>1097</v>
      </c>
    </row>
    <row r="12" spans="1:23" ht="45" x14ac:dyDescent="0.25">
      <c r="A12" s="2" t="s">
        <v>193</v>
      </c>
      <c r="B12" s="127" t="s">
        <v>1266</v>
      </c>
      <c r="C12" s="335" t="s">
        <v>1524</v>
      </c>
      <c r="D12" s="588" t="s">
        <v>76</v>
      </c>
      <c r="E12" s="587" t="s">
        <v>76</v>
      </c>
      <c r="F12" s="587" t="s">
        <v>76</v>
      </c>
      <c r="G12" s="587" t="s">
        <v>76</v>
      </c>
      <c r="H12" s="587" t="s">
        <v>76</v>
      </c>
      <c r="I12" s="587" t="s">
        <v>76</v>
      </c>
      <c r="J12" s="587" t="s">
        <v>76</v>
      </c>
      <c r="K12" s="587" t="s">
        <v>76</v>
      </c>
      <c r="L12" s="587" t="s">
        <v>76</v>
      </c>
      <c r="M12" s="587" t="s">
        <v>76</v>
      </c>
      <c r="N12" s="587" t="s">
        <v>76</v>
      </c>
      <c r="O12" s="587" t="s">
        <v>76</v>
      </c>
      <c r="P12" s="587" t="s">
        <v>76</v>
      </c>
      <c r="Q12" s="587" t="s">
        <v>76</v>
      </c>
      <c r="R12" s="587" t="s">
        <v>76</v>
      </c>
      <c r="S12" s="587" t="s">
        <v>76</v>
      </c>
      <c r="T12" s="587" t="s">
        <v>76</v>
      </c>
      <c r="U12" s="587" t="s">
        <v>76</v>
      </c>
      <c r="V12" s="587" t="s">
        <v>76</v>
      </c>
      <c r="W12" s="587" t="s">
        <v>76</v>
      </c>
    </row>
    <row r="13" spans="1:23" ht="45" x14ac:dyDescent="0.25">
      <c r="A13" s="2" t="s">
        <v>194</v>
      </c>
      <c r="B13" s="127" t="s">
        <v>1267</v>
      </c>
      <c r="C13" s="335" t="s">
        <v>1524</v>
      </c>
      <c r="D13" s="588" t="s">
        <v>76</v>
      </c>
      <c r="E13" s="587" t="s">
        <v>76</v>
      </c>
      <c r="F13" s="587" t="s">
        <v>76</v>
      </c>
      <c r="G13" s="587" t="s">
        <v>76</v>
      </c>
      <c r="H13" s="587" t="s">
        <v>76</v>
      </c>
      <c r="I13" s="587" t="s">
        <v>76</v>
      </c>
      <c r="J13" s="587" t="s">
        <v>76</v>
      </c>
      <c r="K13" s="587" t="s">
        <v>76</v>
      </c>
      <c r="L13" s="587" t="s">
        <v>76</v>
      </c>
      <c r="M13" s="587" t="s">
        <v>76</v>
      </c>
      <c r="N13" s="587" t="s">
        <v>76</v>
      </c>
      <c r="O13" s="587" t="s">
        <v>76</v>
      </c>
      <c r="P13" s="587" t="s">
        <v>76</v>
      </c>
      <c r="Q13" s="587" t="s">
        <v>76</v>
      </c>
      <c r="R13" s="587" t="s">
        <v>76</v>
      </c>
      <c r="S13" s="587" t="s">
        <v>76</v>
      </c>
      <c r="T13" s="587" t="s">
        <v>76</v>
      </c>
      <c r="U13" s="587" t="s">
        <v>76</v>
      </c>
      <c r="V13" s="587" t="s">
        <v>76</v>
      </c>
      <c r="W13" s="587" t="s">
        <v>76</v>
      </c>
    </row>
    <row r="14" spans="1:23" ht="45" x14ac:dyDescent="0.25">
      <c r="A14" s="2" t="s">
        <v>195</v>
      </c>
      <c r="B14" s="127" t="s">
        <v>1268</v>
      </c>
      <c r="C14" s="335" t="s">
        <v>1524</v>
      </c>
      <c r="D14" s="588" t="s">
        <v>76</v>
      </c>
      <c r="E14" s="587" t="s">
        <v>76</v>
      </c>
      <c r="F14" s="587" t="s">
        <v>76</v>
      </c>
      <c r="G14" s="587" t="s">
        <v>76</v>
      </c>
      <c r="H14" s="587" t="s">
        <v>76</v>
      </c>
      <c r="I14" s="587" t="s">
        <v>76</v>
      </c>
      <c r="J14" s="587" t="s">
        <v>76</v>
      </c>
      <c r="K14" s="587" t="s">
        <v>76</v>
      </c>
      <c r="L14" s="587" t="s">
        <v>76</v>
      </c>
      <c r="M14" s="587" t="s">
        <v>76</v>
      </c>
      <c r="N14" s="587" t="s">
        <v>76</v>
      </c>
      <c r="O14" s="587" t="s">
        <v>76</v>
      </c>
      <c r="P14" s="587" t="s">
        <v>76</v>
      </c>
      <c r="Q14" s="587" t="s">
        <v>76</v>
      </c>
      <c r="R14" s="587" t="s">
        <v>76</v>
      </c>
      <c r="S14" s="587" t="s">
        <v>76</v>
      </c>
      <c r="T14" s="587" t="s">
        <v>76</v>
      </c>
      <c r="U14" s="587" t="s">
        <v>76</v>
      </c>
      <c r="V14" s="587" t="s">
        <v>76</v>
      </c>
      <c r="W14" s="587" t="s">
        <v>76</v>
      </c>
    </row>
    <row r="15" spans="1:23" ht="45" x14ac:dyDescent="0.25">
      <c r="A15" s="2" t="s">
        <v>196</v>
      </c>
      <c r="B15" s="127" t="s">
        <v>1269</v>
      </c>
      <c r="C15" s="335" t="s">
        <v>1524</v>
      </c>
      <c r="D15" s="588" t="s">
        <v>76</v>
      </c>
      <c r="E15" s="587" t="s">
        <v>76</v>
      </c>
      <c r="F15" s="587" t="s">
        <v>76</v>
      </c>
      <c r="G15" s="587" t="s">
        <v>76</v>
      </c>
      <c r="H15" s="587" t="s">
        <v>76</v>
      </c>
      <c r="I15" s="587" t="s">
        <v>76</v>
      </c>
      <c r="J15" s="587" t="s">
        <v>76</v>
      </c>
      <c r="K15" s="587" t="s">
        <v>76</v>
      </c>
      <c r="L15" s="587" t="s">
        <v>76</v>
      </c>
      <c r="M15" s="587" t="s">
        <v>76</v>
      </c>
      <c r="N15" s="587" t="s">
        <v>76</v>
      </c>
      <c r="O15" s="587" t="s">
        <v>76</v>
      </c>
      <c r="P15" s="587" t="s">
        <v>76</v>
      </c>
      <c r="Q15" s="587" t="s">
        <v>76</v>
      </c>
      <c r="R15" s="587" t="s">
        <v>76</v>
      </c>
      <c r="S15" s="587" t="s">
        <v>76</v>
      </c>
      <c r="T15" s="587" t="s">
        <v>76</v>
      </c>
      <c r="U15" s="587" t="s">
        <v>76</v>
      </c>
      <c r="V15" s="587" t="s">
        <v>76</v>
      </c>
      <c r="W15" s="587" t="s">
        <v>76</v>
      </c>
    </row>
    <row r="16" spans="1:23" x14ac:dyDescent="0.25">
      <c r="A16" s="2" t="s">
        <v>94</v>
      </c>
      <c r="B16" s="126" t="s">
        <v>463</v>
      </c>
      <c r="C16" s="335" t="s">
        <v>1534</v>
      </c>
      <c r="D16" s="127"/>
      <c r="E16" s="127"/>
      <c r="F16" s="127"/>
      <c r="G16" s="127"/>
      <c r="H16" s="127"/>
      <c r="I16" s="127"/>
      <c r="J16" s="127"/>
      <c r="K16" s="127"/>
      <c r="L16" s="127"/>
      <c r="M16" s="127"/>
      <c r="N16" s="127"/>
      <c r="O16" s="127"/>
      <c r="P16" s="127"/>
      <c r="Q16" s="127"/>
      <c r="R16" s="127"/>
      <c r="S16" s="127"/>
      <c r="T16" s="127"/>
      <c r="U16" s="127"/>
      <c r="V16" s="127"/>
      <c r="W16" s="127"/>
    </row>
    <row r="17" spans="1:23" ht="315" x14ac:dyDescent="0.25">
      <c r="A17" s="2" t="s">
        <v>197</v>
      </c>
      <c r="B17" s="127" t="s">
        <v>501</v>
      </c>
      <c r="C17" s="335" t="s">
        <v>1526</v>
      </c>
      <c r="D17" s="145" t="s">
        <v>1763</v>
      </c>
      <c r="E17" s="145" t="s">
        <v>1767</v>
      </c>
      <c r="F17" s="145" t="s">
        <v>1824</v>
      </c>
      <c r="G17" s="145" t="s">
        <v>1776</v>
      </c>
      <c r="H17" s="145" t="s">
        <v>1782</v>
      </c>
      <c r="I17" s="145" t="s">
        <v>1788</v>
      </c>
      <c r="J17" s="145" t="s">
        <v>1852</v>
      </c>
      <c r="K17" s="145" t="s">
        <v>1853</v>
      </c>
      <c r="L17" s="145" t="s">
        <v>1840</v>
      </c>
      <c r="M17" s="145"/>
      <c r="N17" s="145"/>
      <c r="O17" s="145"/>
      <c r="P17" s="145"/>
      <c r="Q17" s="145"/>
      <c r="R17" s="145"/>
      <c r="S17" s="145"/>
      <c r="T17" s="145"/>
      <c r="U17" s="145"/>
      <c r="V17" s="145"/>
      <c r="W17" s="145"/>
    </row>
    <row r="18" spans="1:23" ht="150" x14ac:dyDescent="0.25">
      <c r="A18" s="2" t="s">
        <v>198</v>
      </c>
      <c r="B18" s="125" t="s">
        <v>500</v>
      </c>
      <c r="C18" s="361" t="s">
        <v>1527</v>
      </c>
      <c r="D18" s="145" t="s">
        <v>1764</v>
      </c>
      <c r="E18" s="145" t="s">
        <v>1768</v>
      </c>
      <c r="F18" s="145" t="s">
        <v>1770</v>
      </c>
      <c r="G18" s="145" t="s">
        <v>1777</v>
      </c>
      <c r="H18" s="145" t="s">
        <v>1783</v>
      </c>
      <c r="I18" s="145" t="s">
        <v>1827</v>
      </c>
      <c r="J18" s="145" t="s">
        <v>1842</v>
      </c>
      <c r="K18" s="145" t="s">
        <v>1791</v>
      </c>
      <c r="L18" s="145" t="s">
        <v>1854</v>
      </c>
      <c r="M18" s="145"/>
      <c r="N18" s="145"/>
      <c r="O18" s="145"/>
      <c r="P18" s="145"/>
      <c r="Q18" s="145"/>
      <c r="R18" s="145"/>
      <c r="S18" s="145"/>
      <c r="T18" s="145"/>
      <c r="U18" s="145"/>
      <c r="V18" s="145"/>
      <c r="W18" s="145"/>
    </row>
    <row r="19" spans="1:23" ht="120" x14ac:dyDescent="0.25">
      <c r="A19" s="2" t="s">
        <v>199</v>
      </c>
      <c r="B19" s="124" t="s">
        <v>460</v>
      </c>
      <c r="C19" s="335" t="s">
        <v>1528</v>
      </c>
      <c r="D19" s="145" t="s">
        <v>1123</v>
      </c>
      <c r="E19" s="145" t="s">
        <v>1123</v>
      </c>
      <c r="F19" s="145" t="s">
        <v>1123</v>
      </c>
      <c r="G19" s="145" t="s">
        <v>1123</v>
      </c>
      <c r="H19" s="145" t="s">
        <v>1123</v>
      </c>
      <c r="I19" s="145" t="s">
        <v>1123</v>
      </c>
      <c r="J19" s="145" t="s">
        <v>1123</v>
      </c>
      <c r="K19" s="145" t="s">
        <v>1123</v>
      </c>
      <c r="L19" s="145" t="s">
        <v>1123</v>
      </c>
      <c r="M19" s="145"/>
      <c r="N19" s="145"/>
      <c r="O19" s="145"/>
      <c r="P19" s="145"/>
      <c r="Q19" s="145"/>
      <c r="R19" s="145"/>
      <c r="S19" s="145"/>
      <c r="T19" s="145"/>
      <c r="U19" s="145"/>
      <c r="V19" s="145"/>
      <c r="W19" s="145"/>
    </row>
    <row r="20" spans="1:23" ht="120" x14ac:dyDescent="0.25">
      <c r="A20" s="2" t="s">
        <v>200</v>
      </c>
      <c r="B20" s="124" t="s">
        <v>461</v>
      </c>
      <c r="C20" s="335" t="s">
        <v>1529</v>
      </c>
      <c r="D20" s="145" t="s">
        <v>1123</v>
      </c>
      <c r="E20" s="145" t="s">
        <v>1123</v>
      </c>
      <c r="F20" s="145" t="s">
        <v>1123</v>
      </c>
      <c r="G20" s="145" t="s">
        <v>1123</v>
      </c>
      <c r="H20" s="145" t="s">
        <v>1123</v>
      </c>
      <c r="I20" s="145" t="s">
        <v>1123</v>
      </c>
      <c r="J20" s="145" t="s">
        <v>1123</v>
      </c>
      <c r="K20" s="145" t="s">
        <v>1123</v>
      </c>
      <c r="L20" s="145" t="s">
        <v>1123</v>
      </c>
      <c r="M20" s="145"/>
      <c r="N20" s="145"/>
      <c r="O20" s="145"/>
      <c r="P20" s="145"/>
      <c r="Q20" s="145"/>
      <c r="R20" s="145"/>
      <c r="S20" s="145"/>
      <c r="T20" s="145"/>
      <c r="U20" s="145"/>
      <c r="V20" s="145"/>
      <c r="W20" s="145"/>
    </row>
    <row r="21" spans="1:23" ht="120" x14ac:dyDescent="0.25">
      <c r="A21" s="2" t="s">
        <v>201</v>
      </c>
      <c r="B21" s="124" t="s">
        <v>462</v>
      </c>
      <c r="C21" s="335" t="s">
        <v>1532</v>
      </c>
      <c r="D21" s="145" t="s">
        <v>1123</v>
      </c>
      <c r="E21" s="145" t="s">
        <v>1123</v>
      </c>
      <c r="F21" s="145" t="s">
        <v>1123</v>
      </c>
      <c r="G21" s="145" t="s">
        <v>1123</v>
      </c>
      <c r="H21" s="145" t="s">
        <v>1123</v>
      </c>
      <c r="I21" s="145" t="s">
        <v>1123</v>
      </c>
      <c r="J21" s="145" t="s">
        <v>1123</v>
      </c>
      <c r="K21" s="145" t="s">
        <v>1123</v>
      </c>
      <c r="L21" s="145" t="s">
        <v>1123</v>
      </c>
      <c r="M21" s="145"/>
      <c r="N21" s="145"/>
      <c r="O21" s="145"/>
      <c r="P21" s="145"/>
      <c r="Q21" s="145"/>
      <c r="R21" s="145"/>
      <c r="S21" s="145"/>
      <c r="T21" s="145"/>
      <c r="U21" s="145"/>
      <c r="V21" s="145"/>
      <c r="W21" s="145"/>
    </row>
    <row r="22" spans="1:23" ht="120" x14ac:dyDescent="0.25">
      <c r="A22" s="2" t="s">
        <v>202</v>
      </c>
      <c r="B22" s="124" t="s">
        <v>234</v>
      </c>
      <c r="C22" s="335" t="s">
        <v>1533</v>
      </c>
      <c r="D22" s="145" t="s">
        <v>1123</v>
      </c>
      <c r="E22" s="145" t="s">
        <v>1123</v>
      </c>
      <c r="F22" s="145" t="s">
        <v>1123</v>
      </c>
      <c r="G22" s="145" t="s">
        <v>1123</v>
      </c>
      <c r="H22" s="145" t="s">
        <v>1123</v>
      </c>
      <c r="I22" s="145" t="s">
        <v>1123</v>
      </c>
      <c r="J22" s="145" t="s">
        <v>1123</v>
      </c>
      <c r="K22" s="145" t="s">
        <v>1123</v>
      </c>
      <c r="L22" s="145" t="s">
        <v>1123</v>
      </c>
      <c r="M22" s="145"/>
      <c r="N22" s="145"/>
      <c r="O22" s="145"/>
      <c r="P22" s="145"/>
      <c r="Q22" s="145"/>
      <c r="R22" s="145"/>
      <c r="S22" s="145"/>
      <c r="T22" s="145"/>
      <c r="U22" s="145"/>
      <c r="V22" s="145"/>
      <c r="W22" s="145"/>
    </row>
    <row r="23" spans="1:23" ht="30" x14ac:dyDescent="0.25">
      <c r="A23" s="2" t="s">
        <v>203</v>
      </c>
      <c r="B23" s="126" t="s">
        <v>1691</v>
      </c>
      <c r="C23" s="335" t="s">
        <v>1534</v>
      </c>
      <c r="D23" s="127"/>
      <c r="E23" s="127"/>
      <c r="F23" s="127"/>
      <c r="G23" s="127"/>
      <c r="H23" s="127"/>
      <c r="I23" s="127"/>
      <c r="J23" s="127"/>
      <c r="K23" s="127"/>
      <c r="L23" s="127"/>
      <c r="M23" s="127"/>
      <c r="N23" s="127"/>
      <c r="O23" s="127"/>
      <c r="P23" s="127"/>
      <c r="Q23" s="127"/>
      <c r="R23" s="127"/>
      <c r="S23" s="127"/>
      <c r="T23" s="127"/>
      <c r="U23" s="127"/>
      <c r="V23" s="127"/>
      <c r="W23" s="127"/>
    </row>
    <row r="24" spans="1:23" ht="90" x14ac:dyDescent="0.25">
      <c r="A24" s="2" t="s">
        <v>204</v>
      </c>
      <c r="B24" s="124" t="s">
        <v>237</v>
      </c>
      <c r="C24" s="361" t="s">
        <v>1607</v>
      </c>
      <c r="D24" s="145" t="s">
        <v>1811</v>
      </c>
      <c r="E24" s="145" t="s">
        <v>1813</v>
      </c>
      <c r="F24" s="145" t="s">
        <v>1771</v>
      </c>
      <c r="G24" s="145" t="s">
        <v>1778</v>
      </c>
      <c r="H24" s="145" t="s">
        <v>1825</v>
      </c>
      <c r="I24" s="145" t="s">
        <v>1816</v>
      </c>
      <c r="J24" s="145" t="s">
        <v>1789</v>
      </c>
      <c r="K24" s="145" t="s">
        <v>1792</v>
      </c>
      <c r="L24" s="145"/>
      <c r="M24" s="145"/>
      <c r="N24" s="145"/>
      <c r="O24" s="145"/>
      <c r="P24" s="145"/>
      <c r="Q24" s="145"/>
      <c r="R24" s="145"/>
      <c r="S24" s="145"/>
      <c r="T24" s="145"/>
      <c r="U24" s="145"/>
      <c r="V24" s="145"/>
      <c r="W24" s="145"/>
    </row>
    <row r="25" spans="1:23" ht="90" x14ac:dyDescent="0.25">
      <c r="A25" s="2" t="s">
        <v>205</v>
      </c>
      <c r="B25" s="125" t="s">
        <v>1606</v>
      </c>
      <c r="C25" s="361" t="s">
        <v>1605</v>
      </c>
      <c r="D25" s="145" t="s">
        <v>1810</v>
      </c>
      <c r="E25" s="145" t="s">
        <v>1810</v>
      </c>
      <c r="F25" s="145" t="s">
        <v>1814</v>
      </c>
      <c r="G25" s="145" t="s">
        <v>1815</v>
      </c>
      <c r="H25" s="145" t="s">
        <v>1815</v>
      </c>
      <c r="I25" s="145" t="s">
        <v>1785</v>
      </c>
      <c r="J25" s="145" t="s">
        <v>1815</v>
      </c>
      <c r="K25" s="145" t="s">
        <v>1815</v>
      </c>
      <c r="L25" s="145"/>
      <c r="M25" s="145"/>
      <c r="N25" s="145"/>
      <c r="O25" s="145"/>
      <c r="P25" s="145"/>
      <c r="Q25" s="145"/>
      <c r="R25" s="145"/>
      <c r="S25" s="145"/>
      <c r="T25" s="145"/>
      <c r="U25" s="145"/>
      <c r="V25" s="145"/>
      <c r="W25" s="145"/>
    </row>
    <row r="26" spans="1:23" ht="150" x14ac:dyDescent="0.25">
      <c r="A26" s="2" t="s">
        <v>206</v>
      </c>
      <c r="B26" s="125" t="s">
        <v>1608</v>
      </c>
      <c r="C26" s="361" t="s">
        <v>1610</v>
      </c>
      <c r="D26" s="145"/>
      <c r="E26" s="145"/>
      <c r="F26" s="145"/>
      <c r="G26" s="145" t="s">
        <v>1779</v>
      </c>
      <c r="H26" s="145" t="s">
        <v>1784</v>
      </c>
      <c r="I26" s="145" t="s">
        <v>1845</v>
      </c>
      <c r="J26" s="145" t="s">
        <v>1843</v>
      </c>
      <c r="K26" s="145" t="s">
        <v>1793</v>
      </c>
      <c r="L26" s="145" t="s">
        <v>1790</v>
      </c>
      <c r="M26" s="145"/>
      <c r="N26" s="145"/>
      <c r="O26" s="145"/>
      <c r="P26" s="145"/>
      <c r="Q26" s="145"/>
      <c r="R26" s="145"/>
      <c r="S26" s="145"/>
      <c r="T26" s="145"/>
      <c r="U26" s="145"/>
      <c r="V26" s="145"/>
      <c r="W26" s="145"/>
    </row>
    <row r="27" spans="1:23" ht="165" x14ac:dyDescent="0.25">
      <c r="A27" s="2" t="s">
        <v>725</v>
      </c>
      <c r="B27" s="124" t="s">
        <v>635</v>
      </c>
      <c r="C27" s="312" t="s">
        <v>1645</v>
      </c>
      <c r="D27" s="145" t="s">
        <v>1812</v>
      </c>
      <c r="E27" s="145" t="s">
        <v>1812</v>
      </c>
      <c r="F27" s="145" t="s">
        <v>1812</v>
      </c>
      <c r="G27" s="145" t="s">
        <v>1812</v>
      </c>
      <c r="H27" s="145" t="s">
        <v>1812</v>
      </c>
      <c r="I27" s="145" t="s">
        <v>1812</v>
      </c>
      <c r="J27" s="145" t="s">
        <v>1812</v>
      </c>
      <c r="K27" s="145" t="s">
        <v>1812</v>
      </c>
      <c r="L27" s="145"/>
      <c r="M27" s="145"/>
      <c r="N27" s="145"/>
      <c r="O27" s="145"/>
      <c r="P27" s="145"/>
      <c r="Q27" s="145"/>
      <c r="R27" s="145"/>
      <c r="S27" s="145"/>
      <c r="T27" s="145"/>
      <c r="U27" s="145"/>
      <c r="V27" s="145"/>
      <c r="W27" s="145"/>
    </row>
    <row r="28" spans="1:23" ht="409.5" x14ac:dyDescent="0.25">
      <c r="A28" s="2" t="s">
        <v>726</v>
      </c>
      <c r="B28" s="127" t="s">
        <v>1690</v>
      </c>
      <c r="C28" s="361" t="s">
        <v>1631</v>
      </c>
      <c r="D28" s="145" t="s">
        <v>1847</v>
      </c>
      <c r="E28" s="145" t="s">
        <v>1848</v>
      </c>
      <c r="F28" s="145" t="s">
        <v>1772</v>
      </c>
      <c r="G28" s="145" t="s">
        <v>1780</v>
      </c>
      <c r="H28" s="145" t="s">
        <v>1826</v>
      </c>
      <c r="I28" s="145" t="s">
        <v>1851</v>
      </c>
      <c r="J28" s="145" t="s">
        <v>1851</v>
      </c>
      <c r="K28" s="145" t="s">
        <v>1794</v>
      </c>
      <c r="L28" s="145"/>
      <c r="M28" s="145"/>
      <c r="N28" s="145"/>
      <c r="O28" s="145"/>
      <c r="P28" s="145"/>
      <c r="Q28" s="145"/>
      <c r="R28" s="145"/>
      <c r="S28" s="145"/>
      <c r="T28" s="145"/>
      <c r="U28" s="145"/>
      <c r="V28" s="145"/>
      <c r="W28" s="145"/>
    </row>
    <row r="29" spans="1:23" x14ac:dyDescent="0.25">
      <c r="A29" s="2" t="s">
        <v>727</v>
      </c>
      <c r="B29" s="124" t="s">
        <v>502</v>
      </c>
      <c r="C29" s="335" t="s">
        <v>1322</v>
      </c>
      <c r="D29" s="141">
        <f>VLOOKUP(D$6,'15'!$B$8:$E$27,4,FALSE)</f>
        <v>2</v>
      </c>
      <c r="E29" s="141">
        <f>VLOOKUP(E$6,'15'!$B$8:$E$27,4,FALSE)</f>
        <v>2</v>
      </c>
      <c r="F29" s="141">
        <f>VLOOKUP(F$6,'15'!$B$8:$E$27,4,FALSE)</f>
        <v>1</v>
      </c>
      <c r="G29" s="141">
        <f>VLOOKUP(G$6,'15'!$B$8:$E$27,4,FALSE)</f>
        <v>1</v>
      </c>
      <c r="H29" s="141">
        <f>VLOOKUP(H$6,'15'!$B$8:$E$27,4,FALSE)</f>
        <v>3</v>
      </c>
      <c r="I29" s="141">
        <f>VLOOKUP(I$6,'15'!$B$8:$E$27,4,FALSE)</f>
        <v>1</v>
      </c>
      <c r="J29" s="141">
        <f>VLOOKUP(J$6,'15'!$B$8:$E$27,4,FALSE)</f>
        <v>4</v>
      </c>
      <c r="K29" s="141">
        <f>VLOOKUP(K$6,'15'!$B$8:$E$27,4,FALSE)</f>
        <v>4</v>
      </c>
      <c r="L29" s="141">
        <f>VLOOKUP(L$6,'15'!$B$8:$E$27,4,FALSE)</f>
        <v>0</v>
      </c>
      <c r="M29" s="141">
        <f>VLOOKUP(M$6,'15'!$B$8:$E$27,4,FALSE)</f>
        <v>0</v>
      </c>
      <c r="N29" s="141">
        <f>VLOOKUP(N$6,'15'!$B$8:$E$27,4,FALSE)</f>
        <v>0</v>
      </c>
      <c r="O29" s="141">
        <f>VLOOKUP(O$6,'15'!$B$8:$E$27,4,FALSE)</f>
        <v>0</v>
      </c>
      <c r="P29" s="141">
        <f>VLOOKUP(P$6,'15'!$B$8:$E$27,4,FALSE)</f>
        <v>0</v>
      </c>
      <c r="Q29" s="141">
        <f>VLOOKUP(Q$6,'15'!$B$8:$E$27,4,FALSE)</f>
        <v>0</v>
      </c>
      <c r="R29" s="141">
        <f>VLOOKUP(R$6,'15'!$B$8:$E$27,4,FALSE)</f>
        <v>0</v>
      </c>
      <c r="S29" s="141">
        <f>VLOOKUP(S$6,'15'!$B$8:$E$27,4,FALSE)</f>
        <v>0</v>
      </c>
      <c r="T29" s="141">
        <f>VLOOKUP(T$6,'15'!$B$8:$E$27,4,FALSE)</f>
        <v>0</v>
      </c>
      <c r="U29" s="141">
        <f>VLOOKUP(U$6,'15'!$B$8:$E$27,4,FALSE)</f>
        <v>0</v>
      </c>
      <c r="V29" s="141">
        <f>VLOOKUP(V$6,'15'!$B$8:$E$27,4,FALSE)</f>
        <v>0</v>
      </c>
      <c r="W29" s="141">
        <f>VLOOKUP(W$6,'15'!$B$8:$E$27,4,FALSE)</f>
        <v>0</v>
      </c>
    </row>
    <row r="30" spans="1:23" x14ac:dyDescent="0.25">
      <c r="A30" s="2" t="s">
        <v>728</v>
      </c>
      <c r="B30" s="128" t="s">
        <v>1106</v>
      </c>
      <c r="C30" s="335" t="s">
        <v>1534</v>
      </c>
      <c r="D30" s="127"/>
      <c r="E30" s="127"/>
      <c r="F30" s="127"/>
      <c r="G30" s="127"/>
      <c r="H30" s="127"/>
      <c r="I30" s="127"/>
      <c r="J30" s="127"/>
      <c r="K30" s="127"/>
      <c r="L30" s="127"/>
      <c r="M30" s="127"/>
      <c r="N30" s="127"/>
      <c r="O30" s="127"/>
      <c r="P30" s="127"/>
      <c r="Q30" s="127"/>
      <c r="R30" s="127"/>
      <c r="S30" s="127"/>
      <c r="T30" s="127"/>
      <c r="U30" s="127"/>
      <c r="V30" s="127"/>
      <c r="W30" s="127"/>
    </row>
    <row r="31" spans="1:23" ht="105" x14ac:dyDescent="0.25">
      <c r="A31" s="2" t="s">
        <v>729</v>
      </c>
      <c r="B31" s="124" t="s">
        <v>504</v>
      </c>
      <c r="C31" s="312" t="s">
        <v>1609</v>
      </c>
      <c r="D31" s="145">
        <v>50000</v>
      </c>
      <c r="E31" s="145">
        <v>62500</v>
      </c>
      <c r="F31" s="145">
        <v>80000</v>
      </c>
      <c r="G31" s="145">
        <v>50058.400000000001</v>
      </c>
      <c r="H31" s="145">
        <v>50000</v>
      </c>
      <c r="I31" s="145">
        <v>50000</v>
      </c>
      <c r="J31" s="145">
        <v>10000</v>
      </c>
      <c r="K31" s="145">
        <v>15900</v>
      </c>
      <c r="L31" s="145">
        <v>15000</v>
      </c>
      <c r="M31" s="145"/>
      <c r="N31" s="145"/>
      <c r="O31" s="145"/>
      <c r="P31" s="145"/>
      <c r="Q31" s="145"/>
      <c r="R31" s="145"/>
      <c r="S31" s="145"/>
      <c r="T31" s="145"/>
      <c r="U31" s="145"/>
      <c r="V31" s="145"/>
      <c r="W31" s="145"/>
    </row>
    <row r="32" spans="1:23" ht="240" x14ac:dyDescent="0.25">
      <c r="A32" s="2" t="s">
        <v>730</v>
      </c>
      <c r="B32" s="124" t="s">
        <v>505</v>
      </c>
      <c r="C32" s="361" t="s">
        <v>1646</v>
      </c>
      <c r="D32" s="145" t="s">
        <v>1739</v>
      </c>
      <c r="E32" s="145" t="s">
        <v>1739</v>
      </c>
      <c r="F32" s="145" t="s">
        <v>1739</v>
      </c>
      <c r="G32" s="145" t="s">
        <v>1740</v>
      </c>
      <c r="H32" s="145" t="s">
        <v>1740</v>
      </c>
      <c r="I32" s="145" t="s">
        <v>1741</v>
      </c>
      <c r="J32" s="145" t="s">
        <v>1742</v>
      </c>
      <c r="K32" s="145" t="s">
        <v>1742</v>
      </c>
      <c r="L32" s="145" t="s">
        <v>1841</v>
      </c>
      <c r="M32" s="145"/>
      <c r="N32" s="145"/>
      <c r="O32" s="145"/>
      <c r="P32" s="145"/>
      <c r="Q32" s="145"/>
      <c r="R32" s="145"/>
      <c r="S32" s="145"/>
      <c r="T32" s="145"/>
      <c r="U32" s="145"/>
      <c r="V32" s="145"/>
      <c r="W32" s="145"/>
    </row>
    <row r="33" spans="1:23" ht="75" x14ac:dyDescent="0.25">
      <c r="A33" s="2" t="s">
        <v>731</v>
      </c>
      <c r="B33" s="124" t="s">
        <v>506</v>
      </c>
      <c r="C33" s="335" t="s">
        <v>1525</v>
      </c>
      <c r="D33" s="589">
        <v>200000</v>
      </c>
      <c r="E33" s="589">
        <v>250000</v>
      </c>
      <c r="F33" s="589">
        <v>80000</v>
      </c>
      <c r="G33" s="589">
        <v>50058.400000000001</v>
      </c>
      <c r="H33" s="589">
        <v>300000</v>
      </c>
      <c r="I33" s="589">
        <v>100000</v>
      </c>
      <c r="J33" s="589">
        <v>200000</v>
      </c>
      <c r="K33" s="589">
        <v>95400</v>
      </c>
      <c r="L33" s="589">
        <v>15000</v>
      </c>
      <c r="M33" s="589"/>
      <c r="N33" s="589"/>
      <c r="O33" s="589"/>
      <c r="P33" s="589"/>
      <c r="Q33" s="589"/>
      <c r="R33" s="589"/>
      <c r="S33" s="589"/>
      <c r="T33" s="589"/>
      <c r="U33" s="589"/>
      <c r="V33" s="589"/>
      <c r="W33" s="589"/>
    </row>
    <row r="34" spans="1:23" ht="45" x14ac:dyDescent="0.25">
      <c r="A34" s="2" t="s">
        <v>732</v>
      </c>
      <c r="B34" s="124" t="s">
        <v>156</v>
      </c>
      <c r="C34" s="335" t="s">
        <v>1324</v>
      </c>
      <c r="D34" s="590">
        <v>4</v>
      </c>
      <c r="E34" s="590">
        <v>4</v>
      </c>
      <c r="F34" s="590">
        <v>1</v>
      </c>
      <c r="G34" s="590">
        <v>1</v>
      </c>
      <c r="H34" s="590">
        <v>6</v>
      </c>
      <c r="I34" s="590">
        <v>2</v>
      </c>
      <c r="J34" s="590">
        <v>20</v>
      </c>
      <c r="K34" s="590">
        <v>6</v>
      </c>
      <c r="L34" s="590">
        <v>1</v>
      </c>
      <c r="M34" s="590"/>
      <c r="N34" s="590"/>
      <c r="O34" s="590"/>
      <c r="P34" s="590"/>
      <c r="Q34" s="590"/>
      <c r="R34" s="590"/>
      <c r="S34" s="590"/>
      <c r="T34" s="590"/>
      <c r="U34" s="590"/>
      <c r="V34" s="590"/>
      <c r="W34" s="590"/>
    </row>
    <row r="35" spans="1:23" ht="75" x14ac:dyDescent="0.25">
      <c r="A35" s="2" t="s">
        <v>733</v>
      </c>
      <c r="B35" s="124" t="s">
        <v>503</v>
      </c>
      <c r="C35" s="361" t="s">
        <v>1604</v>
      </c>
      <c r="D35" s="145" t="s">
        <v>1765</v>
      </c>
      <c r="E35" s="145" t="s">
        <v>1765</v>
      </c>
      <c r="F35" s="145" t="s">
        <v>1765</v>
      </c>
      <c r="G35" s="145" t="s">
        <v>1765</v>
      </c>
      <c r="H35" s="145" t="s">
        <v>1765</v>
      </c>
      <c r="I35" s="145" t="s">
        <v>1765</v>
      </c>
      <c r="J35" s="145" t="s">
        <v>1765</v>
      </c>
      <c r="K35" s="145" t="s">
        <v>1765</v>
      </c>
      <c r="L35" s="145" t="s">
        <v>1765</v>
      </c>
      <c r="M35" s="145"/>
      <c r="N35" s="145"/>
      <c r="O35" s="145"/>
      <c r="P35" s="145"/>
      <c r="Q35" s="145"/>
      <c r="R35" s="145"/>
      <c r="S35" s="145"/>
      <c r="T35" s="145"/>
      <c r="U35" s="145"/>
      <c r="V35" s="145"/>
      <c r="W35" s="145"/>
    </row>
    <row r="36" spans="1:23" ht="30" x14ac:dyDescent="0.25">
      <c r="A36" s="2" t="s">
        <v>734</v>
      </c>
      <c r="B36" s="128" t="s">
        <v>1107</v>
      </c>
      <c r="C36" s="335" t="s">
        <v>1534</v>
      </c>
      <c r="D36" s="127"/>
      <c r="E36" s="127"/>
      <c r="F36" s="127"/>
      <c r="G36" s="127"/>
      <c r="H36" s="127"/>
      <c r="I36" s="127"/>
      <c r="J36" s="127"/>
      <c r="K36" s="127"/>
      <c r="L36" s="127"/>
      <c r="M36" s="127"/>
      <c r="N36" s="127"/>
      <c r="O36" s="127"/>
      <c r="P36" s="127"/>
      <c r="Q36" s="127"/>
      <c r="R36" s="127"/>
      <c r="S36" s="127"/>
      <c r="T36" s="127"/>
      <c r="U36" s="127"/>
      <c r="V36" s="127"/>
      <c r="W36" s="127"/>
    </row>
    <row r="37" spans="1:23" x14ac:dyDescent="0.25">
      <c r="A37" s="2" t="s">
        <v>735</v>
      </c>
      <c r="B37" s="129" t="s">
        <v>157</v>
      </c>
      <c r="C37" s="335" t="s">
        <v>1534</v>
      </c>
      <c r="D37" s="127"/>
      <c r="E37" s="127"/>
      <c r="F37" s="127"/>
      <c r="G37" s="127"/>
      <c r="H37" s="127"/>
      <c r="I37" s="127"/>
      <c r="J37" s="127"/>
      <c r="K37" s="127"/>
      <c r="L37" s="127"/>
      <c r="M37" s="127"/>
      <c r="N37" s="127"/>
      <c r="O37" s="127"/>
      <c r="P37" s="127"/>
      <c r="Q37" s="127"/>
      <c r="R37" s="127"/>
      <c r="S37" s="127"/>
      <c r="T37" s="127"/>
      <c r="U37" s="127"/>
      <c r="V37" s="127"/>
      <c r="W37" s="127"/>
    </row>
    <row r="38" spans="1:23" ht="30" x14ac:dyDescent="0.25">
      <c r="A38" s="2" t="s">
        <v>736</v>
      </c>
      <c r="B38" s="124" t="s">
        <v>235</v>
      </c>
      <c r="C38" s="335" t="s">
        <v>1515</v>
      </c>
      <c r="D38" s="587" t="s">
        <v>76</v>
      </c>
      <c r="E38" s="587" t="s">
        <v>76</v>
      </c>
      <c r="F38" s="587" t="s">
        <v>76</v>
      </c>
      <c r="G38" s="587" t="s">
        <v>76</v>
      </c>
      <c r="H38" s="587" t="s">
        <v>76</v>
      </c>
      <c r="I38" s="587" t="s">
        <v>76</v>
      </c>
      <c r="J38" s="587" t="s">
        <v>77</v>
      </c>
      <c r="K38" s="587" t="s">
        <v>76</v>
      </c>
      <c r="L38" s="587" t="s">
        <v>76</v>
      </c>
      <c r="M38" s="587" t="s">
        <v>76</v>
      </c>
      <c r="N38" s="587" t="s">
        <v>76</v>
      </c>
      <c r="O38" s="587" t="s">
        <v>76</v>
      </c>
      <c r="P38" s="587" t="s">
        <v>76</v>
      </c>
      <c r="Q38" s="587" t="s">
        <v>76</v>
      </c>
      <c r="R38" s="587" t="s">
        <v>76</v>
      </c>
      <c r="S38" s="587" t="s">
        <v>76</v>
      </c>
      <c r="T38" s="587" t="s">
        <v>76</v>
      </c>
      <c r="U38" s="587" t="s">
        <v>76</v>
      </c>
      <c r="V38" s="587" t="s">
        <v>76</v>
      </c>
      <c r="W38" s="587" t="s">
        <v>76</v>
      </c>
    </row>
    <row r="39" spans="1:23" ht="150" x14ac:dyDescent="0.25">
      <c r="A39" s="2" t="s">
        <v>737</v>
      </c>
      <c r="B39" s="124" t="s">
        <v>158</v>
      </c>
      <c r="C39" s="361" t="s">
        <v>1531</v>
      </c>
      <c r="D39" s="145" t="s">
        <v>1774</v>
      </c>
      <c r="E39" s="145" t="s">
        <v>1774</v>
      </c>
      <c r="F39" s="145" t="s">
        <v>1773</v>
      </c>
      <c r="G39" s="145" t="s">
        <v>1773</v>
      </c>
      <c r="H39" s="145" t="s">
        <v>1795</v>
      </c>
      <c r="I39" s="145" t="s">
        <v>1786</v>
      </c>
      <c r="J39" s="145" t="s">
        <v>1787</v>
      </c>
      <c r="K39" s="145" t="s">
        <v>1795</v>
      </c>
      <c r="L39" s="145" t="s">
        <v>1123</v>
      </c>
      <c r="M39" s="145"/>
      <c r="N39" s="145"/>
      <c r="O39" s="145"/>
      <c r="P39" s="145"/>
      <c r="Q39" s="145"/>
      <c r="R39" s="145"/>
      <c r="S39" s="145"/>
      <c r="T39" s="145"/>
      <c r="U39" s="145"/>
      <c r="V39" s="145"/>
      <c r="W39" s="145"/>
    </row>
    <row r="40" spans="1:23" x14ac:dyDescent="0.25">
      <c r="A40" s="2" t="s">
        <v>738</v>
      </c>
      <c r="B40" s="129" t="s">
        <v>24</v>
      </c>
      <c r="C40" s="335" t="s">
        <v>1534</v>
      </c>
      <c r="D40" s="127"/>
      <c r="E40" s="127"/>
      <c r="F40" s="127"/>
      <c r="G40" s="127"/>
      <c r="H40" s="127"/>
      <c r="I40" s="127"/>
      <c r="J40" s="127"/>
      <c r="K40" s="127"/>
      <c r="L40" s="127"/>
      <c r="M40" s="127"/>
      <c r="N40" s="127"/>
      <c r="O40" s="127"/>
      <c r="P40" s="127"/>
      <c r="Q40" s="127"/>
      <c r="R40" s="127"/>
      <c r="S40" s="127"/>
      <c r="T40" s="127"/>
      <c r="U40" s="127"/>
      <c r="V40" s="127"/>
      <c r="W40" s="127"/>
    </row>
    <row r="41" spans="1:23" ht="135" x14ac:dyDescent="0.25">
      <c r="A41" s="2" t="s">
        <v>739</v>
      </c>
      <c r="B41" s="124" t="s">
        <v>238</v>
      </c>
      <c r="C41" s="335" t="s">
        <v>1514</v>
      </c>
      <c r="D41" s="587" t="s">
        <v>76</v>
      </c>
      <c r="E41" s="587" t="s">
        <v>76</v>
      </c>
      <c r="F41" s="587" t="s">
        <v>233</v>
      </c>
      <c r="G41" s="587" t="s">
        <v>233</v>
      </c>
      <c r="H41" s="587" t="s">
        <v>233</v>
      </c>
      <c r="I41" s="587" t="s">
        <v>233</v>
      </c>
      <c r="J41" s="587" t="s">
        <v>233</v>
      </c>
      <c r="K41" s="587" t="s">
        <v>76</v>
      </c>
      <c r="L41" s="587" t="s">
        <v>76</v>
      </c>
      <c r="M41" s="587" t="s">
        <v>76</v>
      </c>
      <c r="N41" s="587" t="s">
        <v>76</v>
      </c>
      <c r="O41" s="587" t="s">
        <v>76</v>
      </c>
      <c r="P41" s="587" t="s">
        <v>76</v>
      </c>
      <c r="Q41" s="587" t="s">
        <v>76</v>
      </c>
      <c r="R41" s="587" t="s">
        <v>76</v>
      </c>
      <c r="S41" s="587" t="s">
        <v>76</v>
      </c>
      <c r="T41" s="587" t="s">
        <v>76</v>
      </c>
      <c r="U41" s="587" t="s">
        <v>76</v>
      </c>
      <c r="V41" s="587" t="s">
        <v>76</v>
      </c>
      <c r="W41" s="587" t="s">
        <v>76</v>
      </c>
    </row>
    <row r="42" spans="1:23" ht="60" x14ac:dyDescent="0.25">
      <c r="A42" s="2" t="s">
        <v>740</v>
      </c>
      <c r="B42" s="124" t="s">
        <v>158</v>
      </c>
      <c r="C42" s="361" t="s">
        <v>1530</v>
      </c>
      <c r="D42" s="145" t="s">
        <v>1123</v>
      </c>
      <c r="E42" s="145" t="s">
        <v>1123</v>
      </c>
      <c r="F42" s="145" t="s">
        <v>1775</v>
      </c>
      <c r="G42" s="145" t="s">
        <v>1781</v>
      </c>
      <c r="H42" s="145" t="s">
        <v>1781</v>
      </c>
      <c r="I42" s="145" t="s">
        <v>1781</v>
      </c>
      <c r="J42" s="145" t="s">
        <v>1781</v>
      </c>
      <c r="K42" s="145" t="s">
        <v>1123</v>
      </c>
      <c r="L42" s="145" t="s">
        <v>1123</v>
      </c>
      <c r="M42" s="145"/>
      <c r="N42" s="145"/>
      <c r="O42" s="145"/>
      <c r="P42" s="145"/>
      <c r="Q42" s="145"/>
      <c r="R42" s="145"/>
      <c r="S42" s="145"/>
      <c r="T42" s="145"/>
      <c r="U42" s="145"/>
      <c r="V42" s="145"/>
      <c r="W42" s="145"/>
    </row>
    <row r="43" spans="1:23" x14ac:dyDescent="0.25">
      <c r="A43" s="2" t="s">
        <v>741</v>
      </c>
      <c r="B43" s="129" t="s">
        <v>159</v>
      </c>
      <c r="C43" s="335" t="s">
        <v>1534</v>
      </c>
      <c r="D43" s="127"/>
      <c r="E43" s="127"/>
      <c r="F43" s="127"/>
      <c r="G43" s="127"/>
      <c r="H43" s="127"/>
      <c r="I43" s="127"/>
      <c r="J43" s="127"/>
      <c r="K43" s="127"/>
      <c r="L43" s="127"/>
      <c r="M43" s="127"/>
      <c r="N43" s="127"/>
      <c r="O43" s="127"/>
      <c r="P43" s="127"/>
      <c r="Q43" s="127"/>
      <c r="R43" s="127"/>
      <c r="S43" s="127"/>
      <c r="T43" s="127"/>
      <c r="U43" s="127"/>
      <c r="V43" s="127"/>
      <c r="W43" s="127"/>
    </row>
    <row r="44" spans="1:23" ht="135" x14ac:dyDescent="0.25">
      <c r="A44" s="2" t="s">
        <v>742</v>
      </c>
      <c r="B44" s="124" t="s">
        <v>239</v>
      </c>
      <c r="C44" s="335" t="str">
        <f>C41</f>
        <v>Pasirinkite iš sąrašo. Galimi 3 variantai: 1) "Taip, privalomai" (kai reikalavimas bus taikomas visiems priemonės projektams, pavyzdžiui, kaip tinkamumo sąlyga); 2) "Taip, pasirinktinai" (kai pareiškėjai turės galimybę pasirinkti, ar atsižvelgti į reikalavimą, arba reikalavimas bus taikomas tik daliai kvietimų ar vietos projektų, pavyzdžiui, suteikiant papildomus atrankos balus); 3) "Ne" (kai reikalavimas neaktualus arba netaikomas).</v>
      </c>
      <c r="D44" s="587" t="s">
        <v>76</v>
      </c>
      <c r="E44" s="587" t="s">
        <v>233</v>
      </c>
      <c r="F44" s="587" t="s">
        <v>233</v>
      </c>
      <c r="G44" s="587" t="s">
        <v>76</v>
      </c>
      <c r="H44" s="587" t="s">
        <v>76</v>
      </c>
      <c r="I44" s="587" t="s">
        <v>76</v>
      </c>
      <c r="J44" s="587" t="s">
        <v>76</v>
      </c>
      <c r="K44" s="587" t="s">
        <v>76</v>
      </c>
      <c r="L44" s="587" t="s">
        <v>76</v>
      </c>
      <c r="M44" s="587" t="s">
        <v>76</v>
      </c>
      <c r="N44" s="587" t="s">
        <v>76</v>
      </c>
      <c r="O44" s="587" t="s">
        <v>76</v>
      </c>
      <c r="P44" s="587" t="s">
        <v>76</v>
      </c>
      <c r="Q44" s="587" t="s">
        <v>76</v>
      </c>
      <c r="R44" s="587" t="s">
        <v>76</v>
      </c>
      <c r="S44" s="587" t="s">
        <v>76</v>
      </c>
      <c r="T44" s="587" t="s">
        <v>76</v>
      </c>
      <c r="U44" s="587" t="s">
        <v>76</v>
      </c>
      <c r="V44" s="587" t="s">
        <v>76</v>
      </c>
      <c r="W44" s="587" t="s">
        <v>76</v>
      </c>
    </row>
    <row r="45" spans="1:23" ht="165" x14ac:dyDescent="0.25">
      <c r="A45" s="2" t="s">
        <v>743</v>
      </c>
      <c r="B45" s="124" t="s">
        <v>158</v>
      </c>
      <c r="C45" s="361" t="s">
        <v>1602</v>
      </c>
      <c r="D45" s="145" t="s">
        <v>1123</v>
      </c>
      <c r="E45" s="145" t="s">
        <v>1769</v>
      </c>
      <c r="F45" s="145" t="s">
        <v>1769</v>
      </c>
      <c r="G45" s="145" t="s">
        <v>1123</v>
      </c>
      <c r="H45" s="145" t="s">
        <v>1123</v>
      </c>
      <c r="I45" s="145" t="s">
        <v>1123</v>
      </c>
      <c r="J45" s="145" t="s">
        <v>1123</v>
      </c>
      <c r="K45" s="145" t="s">
        <v>1123</v>
      </c>
      <c r="L45" s="145" t="s">
        <v>1123</v>
      </c>
      <c r="M45" s="145"/>
      <c r="N45" s="145"/>
      <c r="O45" s="145"/>
      <c r="P45" s="145"/>
      <c r="Q45" s="145"/>
      <c r="R45" s="145"/>
      <c r="S45" s="145"/>
      <c r="T45" s="145"/>
      <c r="U45" s="145"/>
      <c r="V45" s="145"/>
      <c r="W45" s="145"/>
    </row>
    <row r="46" spans="1:23" ht="60" x14ac:dyDescent="0.25">
      <c r="A46" s="2" t="s">
        <v>744</v>
      </c>
      <c r="B46" s="124" t="s">
        <v>507</v>
      </c>
      <c r="C46" s="335" t="s">
        <v>1603</v>
      </c>
      <c r="D46" s="590">
        <v>0</v>
      </c>
      <c r="E46" s="590">
        <v>2</v>
      </c>
      <c r="F46" s="590">
        <v>0</v>
      </c>
      <c r="G46" s="590">
        <v>0</v>
      </c>
      <c r="H46" s="590">
        <v>0</v>
      </c>
      <c r="I46" s="590">
        <v>0</v>
      </c>
      <c r="J46" s="590">
        <v>0</v>
      </c>
      <c r="K46" s="590">
        <v>0</v>
      </c>
      <c r="L46" s="590">
        <v>0</v>
      </c>
      <c r="M46" s="590"/>
      <c r="N46" s="590"/>
      <c r="O46" s="590"/>
      <c r="P46" s="590"/>
      <c r="Q46" s="590"/>
      <c r="R46" s="590"/>
      <c r="S46" s="590"/>
      <c r="T46" s="590"/>
      <c r="U46" s="590"/>
      <c r="V46" s="590"/>
      <c r="W46" s="590"/>
    </row>
    <row r="47" spans="1:23" x14ac:dyDescent="0.25">
      <c r="A47" s="2" t="s">
        <v>745</v>
      </c>
      <c r="B47" s="129" t="s">
        <v>1692</v>
      </c>
      <c r="C47" s="335" t="s">
        <v>1534</v>
      </c>
      <c r="D47" s="127"/>
      <c r="E47" s="127"/>
      <c r="F47" s="127"/>
      <c r="G47" s="127"/>
      <c r="H47" s="127"/>
      <c r="I47" s="127"/>
      <c r="J47" s="127"/>
      <c r="K47" s="127"/>
      <c r="L47" s="127"/>
      <c r="M47" s="127"/>
      <c r="N47" s="127"/>
      <c r="O47" s="127"/>
      <c r="P47" s="127"/>
      <c r="Q47" s="127"/>
      <c r="R47" s="127"/>
      <c r="S47" s="127"/>
      <c r="T47" s="127"/>
      <c r="U47" s="127"/>
      <c r="V47" s="127"/>
      <c r="W47" s="127"/>
    </row>
    <row r="48" spans="1:23" ht="105" x14ac:dyDescent="0.25">
      <c r="A48" s="2" t="s">
        <v>746</v>
      </c>
      <c r="B48" s="124" t="s">
        <v>1693</v>
      </c>
      <c r="C48" s="335" t="s">
        <v>1694</v>
      </c>
      <c r="D48" s="587" t="s">
        <v>76</v>
      </c>
      <c r="E48" s="587" t="s">
        <v>76</v>
      </c>
      <c r="F48" s="587" t="s">
        <v>76</v>
      </c>
      <c r="G48" s="587" t="s">
        <v>76</v>
      </c>
      <c r="H48" s="587" t="s">
        <v>76</v>
      </c>
      <c r="I48" s="587" t="s">
        <v>76</v>
      </c>
      <c r="J48" s="587" t="s">
        <v>76</v>
      </c>
      <c r="K48" s="587" t="s">
        <v>76</v>
      </c>
      <c r="L48" s="587" t="s">
        <v>76</v>
      </c>
      <c r="M48" s="587" t="s">
        <v>76</v>
      </c>
      <c r="N48" s="587" t="s">
        <v>76</v>
      </c>
      <c r="O48" s="587" t="s">
        <v>76</v>
      </c>
      <c r="P48" s="587" t="s">
        <v>76</v>
      </c>
      <c r="Q48" s="587" t="s">
        <v>76</v>
      </c>
      <c r="R48" s="587" t="s">
        <v>76</v>
      </c>
      <c r="S48" s="587" t="s">
        <v>76</v>
      </c>
      <c r="T48" s="587" t="s">
        <v>76</v>
      </c>
      <c r="U48" s="587" t="s">
        <v>76</v>
      </c>
      <c r="V48" s="587" t="s">
        <v>76</v>
      </c>
      <c r="W48" s="587" t="s">
        <v>76</v>
      </c>
    </row>
    <row r="49" spans="1:23" ht="75" x14ac:dyDescent="0.25">
      <c r="A49" s="2" t="s">
        <v>747</v>
      </c>
      <c r="B49" s="124" t="s">
        <v>1535</v>
      </c>
      <c r="C49" s="312" t="s">
        <v>1628</v>
      </c>
      <c r="D49" s="145" t="s">
        <v>1123</v>
      </c>
      <c r="E49" s="145" t="s">
        <v>1123</v>
      </c>
      <c r="F49" s="145" t="s">
        <v>1123</v>
      </c>
      <c r="G49" s="145" t="s">
        <v>1123</v>
      </c>
      <c r="H49" s="145" t="s">
        <v>1123</v>
      </c>
      <c r="I49" s="145" t="s">
        <v>1123</v>
      </c>
      <c r="J49" s="145" t="s">
        <v>1123</v>
      </c>
      <c r="K49" s="145" t="s">
        <v>1123</v>
      </c>
      <c r="L49" s="145" t="s">
        <v>1123</v>
      </c>
      <c r="M49" s="145"/>
      <c r="N49" s="145"/>
      <c r="O49" s="145"/>
      <c r="P49" s="145"/>
      <c r="Q49" s="145"/>
      <c r="R49" s="145"/>
      <c r="S49" s="145"/>
      <c r="T49" s="145"/>
      <c r="U49" s="145"/>
      <c r="V49" s="145"/>
      <c r="W49" s="145"/>
    </row>
    <row r="50" spans="1:23" x14ac:dyDescent="0.25">
      <c r="A50" s="2" t="s">
        <v>748</v>
      </c>
      <c r="B50" s="129" t="s">
        <v>23</v>
      </c>
      <c r="C50" s="335" t="s">
        <v>1534</v>
      </c>
      <c r="D50" s="127"/>
      <c r="E50" s="127"/>
      <c r="F50" s="127"/>
      <c r="G50" s="127"/>
      <c r="H50" s="127"/>
      <c r="I50" s="127"/>
      <c r="J50" s="127"/>
      <c r="K50" s="127"/>
      <c r="L50" s="127"/>
      <c r="M50" s="127"/>
      <c r="N50" s="127"/>
      <c r="O50" s="127"/>
      <c r="P50" s="127"/>
      <c r="Q50" s="127"/>
      <c r="R50" s="127"/>
      <c r="S50" s="127"/>
      <c r="T50" s="127"/>
      <c r="U50" s="127"/>
      <c r="V50" s="127"/>
      <c r="W50" s="127"/>
    </row>
    <row r="51" spans="1:23" ht="105" x14ac:dyDescent="0.25">
      <c r="A51" s="2" t="s">
        <v>749</v>
      </c>
      <c r="B51" s="124" t="s">
        <v>240</v>
      </c>
      <c r="C51" s="335" t="str">
        <f>C48</f>
        <v>Pasirinkite taip arba ne. Pasirinkus "Taip" ir planuojant kurti naujas darbo vietas (priemonei taikant rodiklį R.37, kuris pasirenkamas šio aprašymo 10.50 punkte), gali būti aktualu užpildyti 13 lapą. Atkreipiame dėmesį, kad lyčių lygybės ir nediskriminavimo principas turi būti suprantamas taip, kaip jis apibrėžtas Strateginio valdymo įstatymo 4 straipsnyje.</v>
      </c>
      <c r="D51" s="587" t="s">
        <v>77</v>
      </c>
      <c r="E51" s="587" t="s">
        <v>76</v>
      </c>
      <c r="F51" s="587" t="s">
        <v>77</v>
      </c>
      <c r="G51" s="587" t="s">
        <v>76</v>
      </c>
      <c r="H51" s="587" t="s">
        <v>76</v>
      </c>
      <c r="I51" s="587" t="s">
        <v>76</v>
      </c>
      <c r="J51" s="587" t="s">
        <v>76</v>
      </c>
      <c r="K51" s="587" t="s">
        <v>76</v>
      </c>
      <c r="L51" s="587" t="s">
        <v>76</v>
      </c>
      <c r="M51" s="587" t="s">
        <v>76</v>
      </c>
      <c r="N51" s="587" t="s">
        <v>76</v>
      </c>
      <c r="O51" s="587" t="s">
        <v>76</v>
      </c>
      <c r="P51" s="587" t="s">
        <v>76</v>
      </c>
      <c r="Q51" s="587" t="s">
        <v>76</v>
      </c>
      <c r="R51" s="587" t="s">
        <v>76</v>
      </c>
      <c r="S51" s="587" t="s">
        <v>76</v>
      </c>
      <c r="T51" s="587" t="s">
        <v>76</v>
      </c>
      <c r="U51" s="587" t="s">
        <v>76</v>
      </c>
      <c r="V51" s="587" t="s">
        <v>76</v>
      </c>
      <c r="W51" s="587" t="s">
        <v>76</v>
      </c>
    </row>
    <row r="52" spans="1:23" ht="75" x14ac:dyDescent="0.25">
      <c r="A52" s="2" t="s">
        <v>750</v>
      </c>
      <c r="B52" s="124" t="s">
        <v>1535</v>
      </c>
      <c r="C52" s="361" t="s">
        <v>1629</v>
      </c>
      <c r="D52" s="145" t="s">
        <v>1766</v>
      </c>
      <c r="E52" s="145" t="s">
        <v>1123</v>
      </c>
      <c r="F52" s="145" t="s">
        <v>1766</v>
      </c>
      <c r="G52" s="145" t="s">
        <v>1123</v>
      </c>
      <c r="H52" s="145" t="s">
        <v>1123</v>
      </c>
      <c r="I52" s="145" t="s">
        <v>1123</v>
      </c>
      <c r="J52" s="145" t="s">
        <v>1123</v>
      </c>
      <c r="K52" s="145" t="s">
        <v>1123</v>
      </c>
      <c r="L52" s="145" t="s">
        <v>1123</v>
      </c>
      <c r="M52" s="145"/>
      <c r="N52" s="145"/>
      <c r="O52" s="145"/>
      <c r="P52" s="145"/>
      <c r="Q52" s="145"/>
      <c r="R52" s="145"/>
      <c r="S52" s="145"/>
      <c r="T52" s="145"/>
      <c r="U52" s="145"/>
      <c r="V52" s="145"/>
      <c r="W52" s="145"/>
    </row>
    <row r="53" spans="1:23" x14ac:dyDescent="0.25">
      <c r="A53" s="2" t="s">
        <v>751</v>
      </c>
      <c r="B53" s="126" t="s">
        <v>1108</v>
      </c>
      <c r="C53" s="335" t="s">
        <v>1534</v>
      </c>
      <c r="D53" s="127"/>
      <c r="E53" s="127"/>
      <c r="F53" s="127"/>
      <c r="G53" s="127"/>
      <c r="H53" s="127"/>
      <c r="I53" s="127"/>
      <c r="J53" s="127"/>
      <c r="K53" s="127"/>
      <c r="L53" s="127"/>
      <c r="M53" s="127"/>
      <c r="N53" s="127"/>
      <c r="O53" s="127"/>
      <c r="P53" s="127"/>
      <c r="Q53" s="127"/>
      <c r="R53" s="127"/>
      <c r="S53" s="127"/>
      <c r="T53" s="127"/>
      <c r="U53" s="127"/>
      <c r="V53" s="127"/>
      <c r="W53" s="127"/>
    </row>
    <row r="54" spans="1:23" x14ac:dyDescent="0.25">
      <c r="A54" s="2" t="s">
        <v>752</v>
      </c>
      <c r="B54" s="129" t="s">
        <v>231</v>
      </c>
      <c r="C54" s="335" t="s">
        <v>1534</v>
      </c>
      <c r="D54" s="127"/>
      <c r="E54" s="127"/>
      <c r="F54" s="127"/>
      <c r="G54" s="127"/>
      <c r="H54" s="127"/>
      <c r="I54" s="127"/>
      <c r="J54" s="127"/>
      <c r="K54" s="127"/>
      <c r="L54" s="127"/>
      <c r="M54" s="127"/>
      <c r="N54" s="127"/>
      <c r="O54" s="127"/>
      <c r="P54" s="127"/>
      <c r="Q54" s="127"/>
      <c r="R54" s="127"/>
      <c r="S54" s="127"/>
      <c r="T54" s="127"/>
      <c r="U54" s="127"/>
      <c r="V54" s="127"/>
      <c r="W54" s="127"/>
    </row>
    <row r="55" spans="1:23" ht="45" x14ac:dyDescent="0.25">
      <c r="A55" s="2" t="s">
        <v>753</v>
      </c>
      <c r="B55" s="99" t="str">
        <f>'6'!B8</f>
        <v>R.3</v>
      </c>
      <c r="C55" s="335" t="s">
        <v>1323</v>
      </c>
      <c r="D55" s="591" t="s">
        <v>76</v>
      </c>
      <c r="E55" s="591" t="s">
        <v>76</v>
      </c>
      <c r="F55" s="593" t="s">
        <v>77</v>
      </c>
      <c r="G55" s="593" t="s">
        <v>76</v>
      </c>
      <c r="H55" s="593" t="s">
        <v>76</v>
      </c>
      <c r="I55" s="593" t="s">
        <v>76</v>
      </c>
      <c r="J55" s="593" t="s">
        <v>76</v>
      </c>
      <c r="K55" s="593" t="s">
        <v>76</v>
      </c>
      <c r="L55" s="593" t="s">
        <v>76</v>
      </c>
      <c r="M55" s="593" t="s">
        <v>76</v>
      </c>
      <c r="N55" s="593" t="s">
        <v>76</v>
      </c>
      <c r="O55" s="593" t="s">
        <v>76</v>
      </c>
      <c r="P55" s="593" t="s">
        <v>76</v>
      </c>
      <c r="Q55" s="593" t="s">
        <v>76</v>
      </c>
      <c r="R55" s="593" t="s">
        <v>76</v>
      </c>
      <c r="S55" s="593" t="s">
        <v>76</v>
      </c>
      <c r="T55" s="593" t="s">
        <v>76</v>
      </c>
      <c r="U55" s="593" t="s">
        <v>76</v>
      </c>
      <c r="V55" s="593" t="s">
        <v>76</v>
      </c>
      <c r="W55" s="593" t="s">
        <v>76</v>
      </c>
    </row>
    <row r="56" spans="1:23" ht="45" x14ac:dyDescent="0.25">
      <c r="A56" s="2" t="s">
        <v>754</v>
      </c>
      <c r="B56" s="99" t="str">
        <f>'6'!B9</f>
        <v>R.37</v>
      </c>
      <c r="C56" s="335" t="s">
        <v>1323</v>
      </c>
      <c r="D56" s="591" t="s">
        <v>77</v>
      </c>
      <c r="E56" s="591" t="s">
        <v>77</v>
      </c>
      <c r="F56" s="593" t="s">
        <v>77</v>
      </c>
      <c r="G56" s="593" t="s">
        <v>77</v>
      </c>
      <c r="H56" s="593" t="s">
        <v>76</v>
      </c>
      <c r="I56" s="593" t="s">
        <v>76</v>
      </c>
      <c r="J56" s="593" t="s">
        <v>76</v>
      </c>
      <c r="K56" s="593" t="s">
        <v>76</v>
      </c>
      <c r="L56" s="593" t="s">
        <v>76</v>
      </c>
      <c r="M56" s="593" t="s">
        <v>76</v>
      </c>
      <c r="N56" s="593" t="s">
        <v>76</v>
      </c>
      <c r="O56" s="593" t="s">
        <v>76</v>
      </c>
      <c r="P56" s="593" t="s">
        <v>76</v>
      </c>
      <c r="Q56" s="593" t="s">
        <v>76</v>
      </c>
      <c r="R56" s="593" t="s">
        <v>76</v>
      </c>
      <c r="S56" s="593" t="s">
        <v>76</v>
      </c>
      <c r="T56" s="593" t="s">
        <v>76</v>
      </c>
      <c r="U56" s="593" t="s">
        <v>76</v>
      </c>
      <c r="V56" s="593" t="s">
        <v>76</v>
      </c>
      <c r="W56" s="593" t="s">
        <v>76</v>
      </c>
    </row>
    <row r="57" spans="1:23" ht="45" x14ac:dyDescent="0.25">
      <c r="A57" s="2" t="s">
        <v>755</v>
      </c>
      <c r="B57" s="99" t="str">
        <f>'6'!B10</f>
        <v>R.39</v>
      </c>
      <c r="C57" s="335" t="s">
        <v>1323</v>
      </c>
      <c r="D57" s="591" t="s">
        <v>77</v>
      </c>
      <c r="E57" s="591" t="s">
        <v>77</v>
      </c>
      <c r="F57" s="593" t="s">
        <v>76</v>
      </c>
      <c r="G57" s="593" t="s">
        <v>77</v>
      </c>
      <c r="H57" s="593" t="s">
        <v>77</v>
      </c>
      <c r="I57" s="593" t="s">
        <v>76</v>
      </c>
      <c r="J57" s="593" t="s">
        <v>76</v>
      </c>
      <c r="K57" s="593" t="s">
        <v>76</v>
      </c>
      <c r="L57" s="593" t="s">
        <v>76</v>
      </c>
      <c r="M57" s="593" t="s">
        <v>76</v>
      </c>
      <c r="N57" s="593" t="s">
        <v>76</v>
      </c>
      <c r="O57" s="593" t="s">
        <v>76</v>
      </c>
      <c r="P57" s="593" t="s">
        <v>76</v>
      </c>
      <c r="Q57" s="593" t="s">
        <v>76</v>
      </c>
      <c r="R57" s="593" t="s">
        <v>76</v>
      </c>
      <c r="S57" s="593" t="s">
        <v>76</v>
      </c>
      <c r="T57" s="593" t="s">
        <v>76</v>
      </c>
      <c r="U57" s="593" t="s">
        <v>76</v>
      </c>
      <c r="V57" s="593" t="s">
        <v>76</v>
      </c>
      <c r="W57" s="593" t="s">
        <v>76</v>
      </c>
    </row>
    <row r="58" spans="1:23" ht="45" x14ac:dyDescent="0.25">
      <c r="A58" s="2" t="s">
        <v>756</v>
      </c>
      <c r="B58" s="99" t="str">
        <f>'6'!B11</f>
        <v>R.41</v>
      </c>
      <c r="C58" s="335" t="s">
        <v>1323</v>
      </c>
      <c r="D58" s="591" t="s">
        <v>77</v>
      </c>
      <c r="E58" s="591" t="s">
        <v>77</v>
      </c>
      <c r="F58" s="593" t="s">
        <v>76</v>
      </c>
      <c r="G58" s="593" t="s">
        <v>77</v>
      </c>
      <c r="H58" s="593" t="s">
        <v>77</v>
      </c>
      <c r="I58" s="593" t="s">
        <v>77</v>
      </c>
      <c r="J58" s="593" t="s">
        <v>76</v>
      </c>
      <c r="K58" s="593" t="s">
        <v>76</v>
      </c>
      <c r="L58" s="593" t="s">
        <v>76</v>
      </c>
      <c r="M58" s="593" t="s">
        <v>76</v>
      </c>
      <c r="N58" s="593" t="s">
        <v>76</v>
      </c>
      <c r="O58" s="593" t="s">
        <v>76</v>
      </c>
      <c r="P58" s="593" t="s">
        <v>76</v>
      </c>
      <c r="Q58" s="593" t="s">
        <v>76</v>
      </c>
      <c r="R58" s="593" t="s">
        <v>76</v>
      </c>
      <c r="S58" s="593" t="s">
        <v>76</v>
      </c>
      <c r="T58" s="593" t="s">
        <v>76</v>
      </c>
      <c r="U58" s="593" t="s">
        <v>76</v>
      </c>
      <c r="V58" s="593" t="s">
        <v>76</v>
      </c>
      <c r="W58" s="593" t="s">
        <v>76</v>
      </c>
    </row>
    <row r="59" spans="1:23" ht="45" x14ac:dyDescent="0.25">
      <c r="A59" s="2" t="s">
        <v>757</v>
      </c>
      <c r="B59" s="99" t="str">
        <f>'6'!B12</f>
        <v>R.42</v>
      </c>
      <c r="C59" s="335" t="s">
        <v>1323</v>
      </c>
      <c r="D59" s="591" t="s">
        <v>76</v>
      </c>
      <c r="E59" s="591" t="s">
        <v>76</v>
      </c>
      <c r="F59" s="593" t="s">
        <v>76</v>
      </c>
      <c r="G59" s="593" t="s">
        <v>77</v>
      </c>
      <c r="H59" s="593" t="s">
        <v>77</v>
      </c>
      <c r="I59" s="593" t="s">
        <v>77</v>
      </c>
      <c r="J59" s="593" t="s">
        <v>77</v>
      </c>
      <c r="K59" s="593" t="s">
        <v>77</v>
      </c>
      <c r="L59" s="593" t="s">
        <v>76</v>
      </c>
      <c r="M59" s="593" t="s">
        <v>76</v>
      </c>
      <c r="N59" s="593" t="s">
        <v>76</v>
      </c>
      <c r="O59" s="593" t="s">
        <v>76</v>
      </c>
      <c r="P59" s="593" t="s">
        <v>76</v>
      </c>
      <c r="Q59" s="593" t="s">
        <v>76</v>
      </c>
      <c r="R59" s="593" t="s">
        <v>76</v>
      </c>
      <c r="S59" s="593" t="s">
        <v>76</v>
      </c>
      <c r="T59" s="593" t="s">
        <v>76</v>
      </c>
      <c r="U59" s="593" t="s">
        <v>76</v>
      </c>
      <c r="V59" s="593" t="s">
        <v>76</v>
      </c>
      <c r="W59" s="593" t="s">
        <v>76</v>
      </c>
    </row>
    <row r="60" spans="1:23" x14ac:dyDescent="0.25">
      <c r="A60" s="2" t="s">
        <v>758</v>
      </c>
      <c r="B60" s="129" t="s">
        <v>1601</v>
      </c>
      <c r="C60" s="335" t="s">
        <v>1534</v>
      </c>
      <c r="D60" s="127"/>
      <c r="E60" s="127"/>
      <c r="F60" s="594"/>
      <c r="G60" s="594"/>
      <c r="H60" s="594"/>
      <c r="I60" s="594"/>
      <c r="J60" s="594"/>
      <c r="K60" s="594"/>
      <c r="L60" s="594"/>
      <c r="M60" s="594"/>
      <c r="N60" s="594"/>
      <c r="O60" s="594"/>
      <c r="P60" s="594"/>
      <c r="Q60" s="594"/>
      <c r="R60" s="594"/>
      <c r="S60" s="594"/>
      <c r="T60" s="594"/>
      <c r="U60" s="594"/>
      <c r="V60" s="594"/>
      <c r="W60" s="594"/>
    </row>
    <row r="61" spans="1:23" ht="45" x14ac:dyDescent="0.25">
      <c r="A61" s="2" t="s">
        <v>759</v>
      </c>
      <c r="B61" s="99" t="str">
        <f>'6'!B35</f>
        <v>RASE-P.1</v>
      </c>
      <c r="C61" s="335" t="s">
        <v>1323</v>
      </c>
      <c r="D61" s="591" t="s">
        <v>76</v>
      </c>
      <c r="E61" s="591" t="s">
        <v>76</v>
      </c>
      <c r="F61" s="593" t="s">
        <v>76</v>
      </c>
      <c r="G61" s="593" t="s">
        <v>76</v>
      </c>
      <c r="H61" s="593" t="s">
        <v>76</v>
      </c>
      <c r="I61" s="593" t="s">
        <v>76</v>
      </c>
      <c r="J61" s="593" t="s">
        <v>76</v>
      </c>
      <c r="K61" s="593" t="s">
        <v>77</v>
      </c>
      <c r="L61" s="593" t="s">
        <v>76</v>
      </c>
      <c r="M61" s="593" t="s">
        <v>76</v>
      </c>
      <c r="N61" s="593" t="s">
        <v>76</v>
      </c>
      <c r="O61" s="593" t="s">
        <v>76</v>
      </c>
      <c r="P61" s="593" t="s">
        <v>76</v>
      </c>
      <c r="Q61" s="593" t="s">
        <v>76</v>
      </c>
      <c r="R61" s="593" t="s">
        <v>76</v>
      </c>
      <c r="S61" s="593" t="s">
        <v>76</v>
      </c>
      <c r="T61" s="593" t="s">
        <v>76</v>
      </c>
      <c r="U61" s="593" t="s">
        <v>76</v>
      </c>
      <c r="V61" s="593" t="s">
        <v>76</v>
      </c>
      <c r="W61" s="593" t="s">
        <v>76</v>
      </c>
    </row>
    <row r="62" spans="1:23" ht="45" x14ac:dyDescent="0.25">
      <c r="A62" s="2" t="s">
        <v>760</v>
      </c>
      <c r="B62" s="99" t="str">
        <f>'6'!B36</f>
        <v>RASE-P.2</v>
      </c>
      <c r="C62" s="335" t="s">
        <v>1323</v>
      </c>
      <c r="D62" s="591" t="s">
        <v>76</v>
      </c>
      <c r="E62" s="591" t="s">
        <v>76</v>
      </c>
      <c r="F62" s="593" t="s">
        <v>76</v>
      </c>
      <c r="G62" s="593" t="s">
        <v>76</v>
      </c>
      <c r="H62" s="593" t="s">
        <v>76</v>
      </c>
      <c r="I62" s="593" t="s">
        <v>76</v>
      </c>
      <c r="J62" s="593" t="s">
        <v>76</v>
      </c>
      <c r="K62" s="593" t="s">
        <v>76</v>
      </c>
      <c r="L62" s="593" t="s">
        <v>76</v>
      </c>
      <c r="M62" s="593" t="s">
        <v>76</v>
      </c>
      <c r="N62" s="593" t="s">
        <v>76</v>
      </c>
      <c r="O62" s="593" t="s">
        <v>76</v>
      </c>
      <c r="P62" s="593" t="s">
        <v>76</v>
      </c>
      <c r="Q62" s="593" t="s">
        <v>76</v>
      </c>
      <c r="R62" s="593" t="s">
        <v>76</v>
      </c>
      <c r="S62" s="593" t="s">
        <v>76</v>
      </c>
      <c r="T62" s="593" t="s">
        <v>76</v>
      </c>
      <c r="U62" s="593" t="s">
        <v>76</v>
      </c>
      <c r="V62" s="593" t="s">
        <v>76</v>
      </c>
      <c r="W62" s="593" t="s">
        <v>76</v>
      </c>
    </row>
    <row r="63" spans="1:23" ht="45" x14ac:dyDescent="0.25">
      <c r="A63" s="2" t="s">
        <v>761</v>
      </c>
      <c r="B63" s="99" t="str">
        <f>'6'!B37</f>
        <v>RASE-P.3</v>
      </c>
      <c r="C63" s="335" t="s">
        <v>1323</v>
      </c>
      <c r="D63" s="591" t="s">
        <v>76</v>
      </c>
      <c r="E63" s="591" t="s">
        <v>76</v>
      </c>
      <c r="F63" s="593" t="s">
        <v>76</v>
      </c>
      <c r="G63" s="593" t="s">
        <v>76</v>
      </c>
      <c r="H63" s="593" t="s">
        <v>76</v>
      </c>
      <c r="I63" s="593" t="s">
        <v>76</v>
      </c>
      <c r="J63" s="593" t="s">
        <v>76</v>
      </c>
      <c r="K63" s="593" t="s">
        <v>76</v>
      </c>
      <c r="L63" s="593" t="s">
        <v>76</v>
      </c>
      <c r="M63" s="593" t="s">
        <v>76</v>
      </c>
      <c r="N63" s="593" t="s">
        <v>76</v>
      </c>
      <c r="O63" s="593" t="s">
        <v>76</v>
      </c>
      <c r="P63" s="593" t="s">
        <v>76</v>
      </c>
      <c r="Q63" s="593" t="s">
        <v>76</v>
      </c>
      <c r="R63" s="593" t="s">
        <v>76</v>
      </c>
      <c r="S63" s="593" t="s">
        <v>76</v>
      </c>
      <c r="T63" s="593" t="s">
        <v>76</v>
      </c>
      <c r="U63" s="593" t="s">
        <v>76</v>
      </c>
      <c r="V63" s="593" t="s">
        <v>76</v>
      </c>
      <c r="W63" s="593" t="s">
        <v>76</v>
      </c>
    </row>
    <row r="64" spans="1:23" ht="45" x14ac:dyDescent="0.25">
      <c r="A64" s="2" t="s">
        <v>762</v>
      </c>
      <c r="B64" s="99" t="str">
        <f>'6'!B38</f>
        <v>RASE-P.4</v>
      </c>
      <c r="C64" s="335" t="s">
        <v>1323</v>
      </c>
      <c r="D64" s="591" t="s">
        <v>76</v>
      </c>
      <c r="E64" s="591" t="s">
        <v>76</v>
      </c>
      <c r="F64" s="593" t="s">
        <v>76</v>
      </c>
      <c r="G64" s="593" t="s">
        <v>76</v>
      </c>
      <c r="H64" s="593" t="s">
        <v>76</v>
      </c>
      <c r="I64" s="593" t="s">
        <v>76</v>
      </c>
      <c r="J64" s="593" t="s">
        <v>76</v>
      </c>
      <c r="K64" s="593" t="s">
        <v>76</v>
      </c>
      <c r="L64" s="593" t="s">
        <v>76</v>
      </c>
      <c r="M64" s="593" t="s">
        <v>76</v>
      </c>
      <c r="N64" s="593" t="s">
        <v>76</v>
      </c>
      <c r="O64" s="593" t="s">
        <v>76</v>
      </c>
      <c r="P64" s="593" t="s">
        <v>76</v>
      </c>
      <c r="Q64" s="593" t="s">
        <v>76</v>
      </c>
      <c r="R64" s="593" t="s">
        <v>76</v>
      </c>
      <c r="S64" s="593" t="s">
        <v>76</v>
      </c>
      <c r="T64" s="593" t="s">
        <v>76</v>
      </c>
      <c r="U64" s="593" t="s">
        <v>76</v>
      </c>
      <c r="V64" s="593" t="s">
        <v>76</v>
      </c>
      <c r="W64" s="593" t="s">
        <v>76</v>
      </c>
    </row>
    <row r="65" spans="1:23" ht="45" x14ac:dyDescent="0.25">
      <c r="A65" s="2" t="s">
        <v>763</v>
      </c>
      <c r="B65" s="99" t="str">
        <f>'6'!B39</f>
        <v>RASE-P.5</v>
      </c>
      <c r="C65" s="335" t="s">
        <v>1323</v>
      </c>
      <c r="D65" s="591" t="s">
        <v>76</v>
      </c>
      <c r="E65" s="591" t="s">
        <v>76</v>
      </c>
      <c r="F65" s="593" t="s">
        <v>76</v>
      </c>
      <c r="G65" s="593" t="s">
        <v>76</v>
      </c>
      <c r="H65" s="593" t="s">
        <v>76</v>
      </c>
      <c r="I65" s="593" t="s">
        <v>76</v>
      </c>
      <c r="J65" s="593" t="s">
        <v>76</v>
      </c>
      <c r="K65" s="593" t="s">
        <v>76</v>
      </c>
      <c r="L65" s="593" t="s">
        <v>76</v>
      </c>
      <c r="M65" s="593" t="s">
        <v>76</v>
      </c>
      <c r="N65" s="593" t="s">
        <v>76</v>
      </c>
      <c r="O65" s="593" t="s">
        <v>76</v>
      </c>
      <c r="P65" s="593" t="s">
        <v>76</v>
      </c>
      <c r="Q65" s="593" t="s">
        <v>76</v>
      </c>
      <c r="R65" s="593" t="s">
        <v>76</v>
      </c>
      <c r="S65" s="593" t="s">
        <v>76</v>
      </c>
      <c r="T65" s="593" t="s">
        <v>76</v>
      </c>
      <c r="U65" s="593" t="s">
        <v>76</v>
      </c>
      <c r="V65" s="593" t="s">
        <v>76</v>
      </c>
      <c r="W65" s="593" t="s">
        <v>76</v>
      </c>
    </row>
    <row r="66" spans="1:23" ht="45" x14ac:dyDescent="0.25">
      <c r="A66" s="2" t="s">
        <v>764</v>
      </c>
      <c r="B66" s="99" t="str">
        <f>'6'!B40</f>
        <v>RASE-P.6</v>
      </c>
      <c r="C66" s="335" t="s">
        <v>1323</v>
      </c>
      <c r="D66" s="591" t="s">
        <v>76</v>
      </c>
      <c r="E66" s="591" t="s">
        <v>76</v>
      </c>
      <c r="F66" s="593" t="s">
        <v>76</v>
      </c>
      <c r="G66" s="593" t="s">
        <v>76</v>
      </c>
      <c r="H66" s="593" t="s">
        <v>76</v>
      </c>
      <c r="I66" s="593" t="s">
        <v>76</v>
      </c>
      <c r="J66" s="593" t="s">
        <v>76</v>
      </c>
      <c r="K66" s="593" t="s">
        <v>76</v>
      </c>
      <c r="L66" s="593" t="s">
        <v>76</v>
      </c>
      <c r="M66" s="593" t="s">
        <v>76</v>
      </c>
      <c r="N66" s="593" t="s">
        <v>76</v>
      </c>
      <c r="O66" s="593" t="s">
        <v>76</v>
      </c>
      <c r="P66" s="593" t="s">
        <v>76</v>
      </c>
      <c r="Q66" s="593" t="s">
        <v>76</v>
      </c>
      <c r="R66" s="593" t="s">
        <v>76</v>
      </c>
      <c r="S66" s="593" t="s">
        <v>76</v>
      </c>
      <c r="T66" s="593" t="s">
        <v>76</v>
      </c>
      <c r="U66" s="593" t="s">
        <v>76</v>
      </c>
      <c r="V66" s="593" t="s">
        <v>76</v>
      </c>
      <c r="W66" s="593" t="s">
        <v>76</v>
      </c>
    </row>
    <row r="67" spans="1:23" ht="45" x14ac:dyDescent="0.25">
      <c r="A67" s="2" t="s">
        <v>765</v>
      </c>
      <c r="B67" s="99" t="str">
        <f>'6'!B41</f>
        <v>RASE-P.7</v>
      </c>
      <c r="C67" s="335" t="s">
        <v>1323</v>
      </c>
      <c r="D67" s="591" t="s">
        <v>76</v>
      </c>
      <c r="E67" s="591" t="s">
        <v>76</v>
      </c>
      <c r="F67" s="593" t="s">
        <v>76</v>
      </c>
      <c r="G67" s="593" t="s">
        <v>76</v>
      </c>
      <c r="H67" s="593" t="s">
        <v>76</v>
      </c>
      <c r="I67" s="593" t="s">
        <v>76</v>
      </c>
      <c r="J67" s="593" t="s">
        <v>76</v>
      </c>
      <c r="K67" s="593" t="s">
        <v>76</v>
      </c>
      <c r="L67" s="593" t="s">
        <v>76</v>
      </c>
      <c r="M67" s="593" t="s">
        <v>76</v>
      </c>
      <c r="N67" s="593" t="s">
        <v>76</v>
      </c>
      <c r="O67" s="593" t="s">
        <v>76</v>
      </c>
      <c r="P67" s="593" t="s">
        <v>76</v>
      </c>
      <c r="Q67" s="593" t="s">
        <v>76</v>
      </c>
      <c r="R67" s="593" t="s">
        <v>76</v>
      </c>
      <c r="S67" s="593" t="s">
        <v>76</v>
      </c>
      <c r="T67" s="593" t="s">
        <v>76</v>
      </c>
      <c r="U67" s="593" t="s">
        <v>76</v>
      </c>
      <c r="V67" s="593" t="s">
        <v>76</v>
      </c>
      <c r="W67" s="593" t="s">
        <v>76</v>
      </c>
    </row>
    <row r="68" spans="1:23" ht="45" x14ac:dyDescent="0.25">
      <c r="A68" s="2" t="s">
        <v>766</v>
      </c>
      <c r="B68" s="99" t="str">
        <f>'6'!B42</f>
        <v>RASE-P.8</v>
      </c>
      <c r="C68" s="335" t="s">
        <v>1323</v>
      </c>
      <c r="D68" s="591" t="s">
        <v>76</v>
      </c>
      <c r="E68" s="591" t="s">
        <v>76</v>
      </c>
      <c r="F68" s="593" t="s">
        <v>76</v>
      </c>
      <c r="G68" s="593" t="s">
        <v>76</v>
      </c>
      <c r="H68" s="593" t="s">
        <v>76</v>
      </c>
      <c r="I68" s="593" t="s">
        <v>76</v>
      </c>
      <c r="J68" s="593" t="s">
        <v>76</v>
      </c>
      <c r="K68" s="593" t="s">
        <v>76</v>
      </c>
      <c r="L68" s="593" t="s">
        <v>76</v>
      </c>
      <c r="M68" s="593" t="s">
        <v>76</v>
      </c>
      <c r="N68" s="593" t="s">
        <v>76</v>
      </c>
      <c r="O68" s="593" t="s">
        <v>76</v>
      </c>
      <c r="P68" s="593" t="s">
        <v>76</v>
      </c>
      <c r="Q68" s="593" t="s">
        <v>76</v>
      </c>
      <c r="R68" s="593" t="s">
        <v>76</v>
      </c>
      <c r="S68" s="593" t="s">
        <v>76</v>
      </c>
      <c r="T68" s="593" t="s">
        <v>76</v>
      </c>
      <c r="U68" s="593" t="s">
        <v>76</v>
      </c>
      <c r="V68" s="593" t="s">
        <v>76</v>
      </c>
      <c r="W68" s="593" t="s">
        <v>76</v>
      </c>
    </row>
    <row r="69" spans="1:23" ht="45" x14ac:dyDescent="0.25">
      <c r="A69" s="2" t="s">
        <v>767</v>
      </c>
      <c r="B69" s="99" t="str">
        <f>'6'!B43</f>
        <v>RASE-P.9</v>
      </c>
      <c r="C69" s="335" t="s">
        <v>1323</v>
      </c>
      <c r="D69" s="591" t="s">
        <v>76</v>
      </c>
      <c r="E69" s="591" t="s">
        <v>76</v>
      </c>
      <c r="F69" s="593" t="s">
        <v>76</v>
      </c>
      <c r="G69" s="593" t="s">
        <v>76</v>
      </c>
      <c r="H69" s="593" t="s">
        <v>76</v>
      </c>
      <c r="I69" s="593" t="s">
        <v>76</v>
      </c>
      <c r="J69" s="593" t="s">
        <v>76</v>
      </c>
      <c r="K69" s="593" t="s">
        <v>76</v>
      </c>
      <c r="L69" s="593" t="s">
        <v>76</v>
      </c>
      <c r="M69" s="593" t="s">
        <v>76</v>
      </c>
      <c r="N69" s="593" t="s">
        <v>76</v>
      </c>
      <c r="O69" s="593" t="s">
        <v>76</v>
      </c>
      <c r="P69" s="593" t="s">
        <v>76</v>
      </c>
      <c r="Q69" s="593" t="s">
        <v>76</v>
      </c>
      <c r="R69" s="593" t="s">
        <v>76</v>
      </c>
      <c r="S69" s="593" t="s">
        <v>76</v>
      </c>
      <c r="T69" s="593" t="s">
        <v>76</v>
      </c>
      <c r="U69" s="593" t="s">
        <v>76</v>
      </c>
      <c r="V69" s="593" t="s">
        <v>76</v>
      </c>
      <c r="W69" s="593" t="s">
        <v>76</v>
      </c>
    </row>
    <row r="70" spans="1:23" ht="45" x14ac:dyDescent="0.25">
      <c r="A70" s="2" t="s">
        <v>768</v>
      </c>
      <c r="B70" s="130" t="str">
        <f>'6'!B44</f>
        <v>RASE-P.10</v>
      </c>
      <c r="C70" s="335" t="s">
        <v>1323</v>
      </c>
      <c r="D70" s="592" t="s">
        <v>76</v>
      </c>
      <c r="E70" s="592" t="s">
        <v>76</v>
      </c>
      <c r="F70" s="595" t="s">
        <v>76</v>
      </c>
      <c r="G70" s="595" t="s">
        <v>76</v>
      </c>
      <c r="H70" s="595" t="s">
        <v>76</v>
      </c>
      <c r="I70" s="595" t="s">
        <v>76</v>
      </c>
      <c r="J70" s="595" t="s">
        <v>76</v>
      </c>
      <c r="K70" s="595" t="s">
        <v>76</v>
      </c>
      <c r="L70" s="595" t="s">
        <v>76</v>
      </c>
      <c r="M70" s="595" t="s">
        <v>76</v>
      </c>
      <c r="N70" s="595" t="s">
        <v>76</v>
      </c>
      <c r="O70" s="595" t="s">
        <v>76</v>
      </c>
      <c r="P70" s="595" t="s">
        <v>76</v>
      </c>
      <c r="Q70" s="595" t="s">
        <v>76</v>
      </c>
      <c r="R70" s="595" t="s">
        <v>76</v>
      </c>
      <c r="S70" s="595" t="s">
        <v>76</v>
      </c>
      <c r="T70" s="595" t="s">
        <v>76</v>
      </c>
      <c r="U70" s="595" t="s">
        <v>76</v>
      </c>
      <c r="V70" s="595" t="s">
        <v>76</v>
      </c>
      <c r="W70" s="595" t="s">
        <v>76</v>
      </c>
    </row>
    <row r="71" spans="1:23" x14ac:dyDescent="0.25">
      <c r="A71" s="2" t="s">
        <v>769</v>
      </c>
      <c r="B71" s="126" t="s">
        <v>1109</v>
      </c>
      <c r="C71" s="335" t="s">
        <v>1534</v>
      </c>
      <c r="D71" s="127"/>
      <c r="E71" s="127"/>
      <c r="F71" s="127"/>
      <c r="G71" s="127"/>
      <c r="H71" s="127"/>
      <c r="I71" s="127"/>
      <c r="J71" s="127"/>
      <c r="K71" s="127"/>
      <c r="L71" s="127"/>
      <c r="M71" s="127"/>
      <c r="N71" s="127"/>
      <c r="O71" s="127"/>
      <c r="P71" s="127"/>
      <c r="Q71" s="127"/>
      <c r="R71" s="127"/>
      <c r="S71" s="127"/>
      <c r="T71" s="127"/>
      <c r="U71" s="127"/>
      <c r="V71" s="127"/>
      <c r="W71" s="127"/>
    </row>
    <row r="72" spans="1:23" x14ac:dyDescent="0.25">
      <c r="A72" s="2" t="s">
        <v>770</v>
      </c>
      <c r="B72" s="125" t="s">
        <v>508</v>
      </c>
      <c r="C72" s="335" t="s">
        <v>1515</v>
      </c>
      <c r="D72" s="587" t="s">
        <v>77</v>
      </c>
      <c r="E72" s="587" t="s">
        <v>77</v>
      </c>
      <c r="F72" s="587" t="s">
        <v>77</v>
      </c>
      <c r="G72" s="587" t="s">
        <v>77</v>
      </c>
      <c r="H72" s="587" t="s">
        <v>76</v>
      </c>
      <c r="I72" s="587" t="s">
        <v>76</v>
      </c>
      <c r="J72" s="587" t="s">
        <v>76</v>
      </c>
      <c r="K72" s="587" t="s">
        <v>76</v>
      </c>
      <c r="L72" s="587" t="s">
        <v>76</v>
      </c>
      <c r="M72" s="587" t="s">
        <v>76</v>
      </c>
      <c r="N72" s="587" t="s">
        <v>76</v>
      </c>
      <c r="O72" s="587" t="s">
        <v>76</v>
      </c>
      <c r="P72" s="587" t="s">
        <v>76</v>
      </c>
      <c r="Q72" s="587" t="s">
        <v>76</v>
      </c>
      <c r="R72" s="587" t="s">
        <v>76</v>
      </c>
      <c r="S72" s="587" t="s">
        <v>76</v>
      </c>
      <c r="T72" s="587" t="s">
        <v>76</v>
      </c>
      <c r="U72" s="587" t="s">
        <v>76</v>
      </c>
      <c r="V72" s="587" t="s">
        <v>76</v>
      </c>
      <c r="W72" s="587" t="s">
        <v>76</v>
      </c>
    </row>
    <row r="73" spans="1:23" ht="105" x14ac:dyDescent="0.25">
      <c r="A73" s="2" t="s">
        <v>771</v>
      </c>
      <c r="B73" s="127" t="s">
        <v>509</v>
      </c>
      <c r="C73" s="335" t="s">
        <v>1630</v>
      </c>
      <c r="D73" s="587" t="s">
        <v>76</v>
      </c>
      <c r="E73" s="587" t="s">
        <v>76</v>
      </c>
      <c r="F73" s="587" t="s">
        <v>77</v>
      </c>
      <c r="G73" s="587" t="s">
        <v>76</v>
      </c>
      <c r="H73" s="587" t="s">
        <v>76</v>
      </c>
      <c r="I73" s="587" t="s">
        <v>76</v>
      </c>
      <c r="J73" s="587" t="s">
        <v>76</v>
      </c>
      <c r="K73" s="587" t="s">
        <v>76</v>
      </c>
      <c r="L73" s="587" t="s">
        <v>77</v>
      </c>
      <c r="M73" s="587" t="s">
        <v>76</v>
      </c>
      <c r="N73" s="587" t="s">
        <v>76</v>
      </c>
      <c r="O73" s="587" t="s">
        <v>76</v>
      </c>
      <c r="P73" s="587" t="s">
        <v>76</v>
      </c>
      <c r="Q73" s="587" t="s">
        <v>76</v>
      </c>
      <c r="R73" s="587" t="s">
        <v>76</v>
      </c>
      <c r="S73" s="587" t="s">
        <v>76</v>
      </c>
      <c r="T73" s="587" t="s">
        <v>76</v>
      </c>
      <c r="U73" s="587" t="s">
        <v>76</v>
      </c>
      <c r="V73" s="587" t="s">
        <v>76</v>
      </c>
      <c r="W73" s="587" t="s">
        <v>76</v>
      </c>
    </row>
    <row r="74" spans="1:23" ht="90" x14ac:dyDescent="0.25">
      <c r="A74" s="2" t="s">
        <v>772</v>
      </c>
      <c r="B74" s="127" t="s">
        <v>1675</v>
      </c>
      <c r="C74" s="335" t="s">
        <v>1516</v>
      </c>
      <c r="D74" s="587" t="s">
        <v>76</v>
      </c>
      <c r="E74" s="587" t="s">
        <v>76</v>
      </c>
      <c r="F74" s="587" t="s">
        <v>76</v>
      </c>
      <c r="G74" s="587" t="s">
        <v>76</v>
      </c>
      <c r="H74" s="587" t="s">
        <v>76</v>
      </c>
      <c r="I74" s="587" t="s">
        <v>76</v>
      </c>
      <c r="J74" s="587" t="s">
        <v>76</v>
      </c>
      <c r="K74" s="587" t="s">
        <v>76</v>
      </c>
      <c r="L74" s="587" t="s">
        <v>76</v>
      </c>
      <c r="M74" s="587" t="s">
        <v>76</v>
      </c>
      <c r="N74" s="587" t="s">
        <v>76</v>
      </c>
      <c r="O74" s="587" t="s">
        <v>76</v>
      </c>
      <c r="P74" s="587" t="s">
        <v>76</v>
      </c>
      <c r="Q74" s="587" t="s">
        <v>76</v>
      </c>
      <c r="R74" s="587" t="s">
        <v>76</v>
      </c>
      <c r="S74" s="587" t="s">
        <v>76</v>
      </c>
      <c r="T74" s="587" t="s">
        <v>76</v>
      </c>
      <c r="U74" s="587" t="s">
        <v>76</v>
      </c>
      <c r="V74" s="587" t="s">
        <v>76</v>
      </c>
      <c r="W74" s="587" t="s">
        <v>76</v>
      </c>
    </row>
    <row r="75" spans="1:23" ht="90" x14ac:dyDescent="0.25">
      <c r="A75" s="2" t="s">
        <v>773</v>
      </c>
      <c r="B75" s="127" t="s">
        <v>516</v>
      </c>
      <c r="C75" s="335" t="s">
        <v>1517</v>
      </c>
      <c r="D75" s="587" t="s">
        <v>76</v>
      </c>
      <c r="E75" s="587" t="s">
        <v>76</v>
      </c>
      <c r="F75" s="587" t="s">
        <v>76</v>
      </c>
      <c r="G75" s="587" t="s">
        <v>76</v>
      </c>
      <c r="H75" s="587" t="s">
        <v>76</v>
      </c>
      <c r="I75" s="587" t="s">
        <v>76</v>
      </c>
      <c r="J75" s="587" t="s">
        <v>76</v>
      </c>
      <c r="K75" s="587" t="s">
        <v>76</v>
      </c>
      <c r="L75" s="587" t="s">
        <v>76</v>
      </c>
      <c r="M75" s="587" t="s">
        <v>76</v>
      </c>
      <c r="N75" s="587" t="s">
        <v>76</v>
      </c>
      <c r="O75" s="587" t="s">
        <v>76</v>
      </c>
      <c r="P75" s="587" t="s">
        <v>76</v>
      </c>
      <c r="Q75" s="587" t="s">
        <v>76</v>
      </c>
      <c r="R75" s="587" t="s">
        <v>76</v>
      </c>
      <c r="S75" s="587" t="s">
        <v>76</v>
      </c>
      <c r="T75" s="587" t="s">
        <v>76</v>
      </c>
      <c r="U75" s="587" t="s">
        <v>76</v>
      </c>
      <c r="V75" s="587" t="s">
        <v>76</v>
      </c>
      <c r="W75" s="587" t="s">
        <v>76</v>
      </c>
    </row>
    <row r="76" spans="1:23" ht="90" x14ac:dyDescent="0.25">
      <c r="A76" s="2" t="s">
        <v>774</v>
      </c>
      <c r="B76" s="127" t="s">
        <v>510</v>
      </c>
      <c r="C76" s="335" t="s">
        <v>1518</v>
      </c>
      <c r="D76" s="587" t="s">
        <v>76</v>
      </c>
      <c r="E76" s="587" t="s">
        <v>76</v>
      </c>
      <c r="F76" s="587" t="s">
        <v>76</v>
      </c>
      <c r="G76" s="587" t="s">
        <v>76</v>
      </c>
      <c r="H76" s="587" t="s">
        <v>76</v>
      </c>
      <c r="I76" s="587" t="s">
        <v>76</v>
      </c>
      <c r="J76" s="587" t="s">
        <v>76</v>
      </c>
      <c r="K76" s="587" t="s">
        <v>76</v>
      </c>
      <c r="L76" s="587" t="s">
        <v>76</v>
      </c>
      <c r="M76" s="587" t="s">
        <v>76</v>
      </c>
      <c r="N76" s="587" t="s">
        <v>76</v>
      </c>
      <c r="O76" s="587" t="s">
        <v>76</v>
      </c>
      <c r="P76" s="587" t="s">
        <v>76</v>
      </c>
      <c r="Q76" s="587" t="s">
        <v>76</v>
      </c>
      <c r="R76" s="587" t="s">
        <v>76</v>
      </c>
      <c r="S76" s="587" t="s">
        <v>76</v>
      </c>
      <c r="T76" s="587" t="s">
        <v>76</v>
      </c>
      <c r="U76" s="587" t="s">
        <v>76</v>
      </c>
      <c r="V76" s="587" t="s">
        <v>76</v>
      </c>
      <c r="W76" s="587" t="s">
        <v>76</v>
      </c>
    </row>
    <row r="77" spans="1:23" ht="60" x14ac:dyDescent="0.25">
      <c r="A77" s="2" t="s">
        <v>775</v>
      </c>
      <c r="B77" s="127" t="s">
        <v>511</v>
      </c>
      <c r="C77" s="335" t="s">
        <v>1519</v>
      </c>
      <c r="D77" s="587" t="s">
        <v>77</v>
      </c>
      <c r="E77" s="587" t="s">
        <v>77</v>
      </c>
      <c r="F77" s="587" t="s">
        <v>77</v>
      </c>
      <c r="G77" s="587" t="s">
        <v>77</v>
      </c>
      <c r="H77" s="587" t="s">
        <v>76</v>
      </c>
      <c r="I77" s="587" t="s">
        <v>76</v>
      </c>
      <c r="J77" s="587" t="s">
        <v>76</v>
      </c>
      <c r="K77" s="587" t="s">
        <v>76</v>
      </c>
      <c r="L77" s="587" t="s">
        <v>76</v>
      </c>
      <c r="M77" s="587" t="s">
        <v>76</v>
      </c>
      <c r="N77" s="587" t="s">
        <v>76</v>
      </c>
      <c r="O77" s="587" t="s">
        <v>76</v>
      </c>
      <c r="P77" s="587" t="s">
        <v>76</v>
      </c>
      <c r="Q77" s="587" t="s">
        <v>76</v>
      </c>
      <c r="R77" s="587" t="s">
        <v>76</v>
      </c>
      <c r="S77" s="587" t="s">
        <v>76</v>
      </c>
      <c r="T77" s="587" t="s">
        <v>76</v>
      </c>
      <c r="U77" s="587" t="s">
        <v>76</v>
      </c>
      <c r="V77" s="587" t="s">
        <v>76</v>
      </c>
      <c r="W77" s="587" t="s">
        <v>76</v>
      </c>
    </row>
    <row r="78" spans="1:23" ht="60" x14ac:dyDescent="0.25">
      <c r="A78" s="2" t="s">
        <v>776</v>
      </c>
      <c r="B78" s="127" t="s">
        <v>512</v>
      </c>
      <c r="C78" s="335" t="s">
        <v>1520</v>
      </c>
      <c r="D78" s="587" t="s">
        <v>77</v>
      </c>
      <c r="E78" s="587" t="s">
        <v>77</v>
      </c>
      <c r="F78" s="587" t="s">
        <v>76</v>
      </c>
      <c r="G78" s="587" t="s">
        <v>76</v>
      </c>
      <c r="H78" s="587" t="s">
        <v>77</v>
      </c>
      <c r="I78" s="587" t="s">
        <v>76</v>
      </c>
      <c r="J78" s="587" t="s">
        <v>76</v>
      </c>
      <c r="K78" s="587" t="s">
        <v>76</v>
      </c>
      <c r="L78" s="587" t="s">
        <v>76</v>
      </c>
      <c r="M78" s="587" t="s">
        <v>76</v>
      </c>
      <c r="N78" s="587" t="s">
        <v>76</v>
      </c>
      <c r="O78" s="587" t="s">
        <v>76</v>
      </c>
      <c r="P78" s="587" t="s">
        <v>76</v>
      </c>
      <c r="Q78" s="587" t="s">
        <v>76</v>
      </c>
      <c r="R78" s="587" t="s">
        <v>76</v>
      </c>
      <c r="S78" s="587" t="s">
        <v>76</v>
      </c>
      <c r="T78" s="587" t="s">
        <v>76</v>
      </c>
      <c r="U78" s="587" t="s">
        <v>76</v>
      </c>
      <c r="V78" s="587" t="s">
        <v>76</v>
      </c>
      <c r="W78" s="587" t="s">
        <v>76</v>
      </c>
    </row>
    <row r="79" spans="1:23" ht="60" x14ac:dyDescent="0.25">
      <c r="A79" s="2" t="s">
        <v>777</v>
      </c>
      <c r="B79" s="127" t="s">
        <v>513</v>
      </c>
      <c r="C79" s="335" t="s">
        <v>1521</v>
      </c>
      <c r="D79" s="587" t="s">
        <v>76</v>
      </c>
      <c r="E79" s="587" t="s">
        <v>76</v>
      </c>
      <c r="F79" s="587" t="s">
        <v>76</v>
      </c>
      <c r="G79" s="587" t="s">
        <v>76</v>
      </c>
      <c r="H79" s="587" t="s">
        <v>76</v>
      </c>
      <c r="I79" s="587" t="s">
        <v>76</v>
      </c>
      <c r="J79" s="587" t="s">
        <v>76</v>
      </c>
      <c r="K79" s="587" t="s">
        <v>76</v>
      </c>
      <c r="L79" s="587" t="s">
        <v>76</v>
      </c>
      <c r="M79" s="587" t="s">
        <v>76</v>
      </c>
      <c r="N79" s="587" t="s">
        <v>76</v>
      </c>
      <c r="O79" s="587" t="s">
        <v>76</v>
      </c>
      <c r="P79" s="587" t="s">
        <v>76</v>
      </c>
      <c r="Q79" s="587" t="s">
        <v>76</v>
      </c>
      <c r="R79" s="587" t="s">
        <v>76</v>
      </c>
      <c r="S79" s="587" t="s">
        <v>76</v>
      </c>
      <c r="T79" s="587" t="s">
        <v>76</v>
      </c>
      <c r="U79" s="587" t="s">
        <v>76</v>
      </c>
      <c r="V79" s="587" t="s">
        <v>76</v>
      </c>
      <c r="W79" s="587" t="s">
        <v>76</v>
      </c>
    </row>
    <row r="80" spans="1:23" ht="60" x14ac:dyDescent="0.25">
      <c r="A80" s="2" t="s">
        <v>778</v>
      </c>
      <c r="B80" s="127" t="s">
        <v>514</v>
      </c>
      <c r="C80" s="335" t="s">
        <v>1522</v>
      </c>
      <c r="D80" s="587" t="s">
        <v>77</v>
      </c>
      <c r="E80" s="587" t="s">
        <v>77</v>
      </c>
      <c r="F80" s="587" t="s">
        <v>76</v>
      </c>
      <c r="G80" s="587" t="s">
        <v>77</v>
      </c>
      <c r="H80" s="587" t="s">
        <v>77</v>
      </c>
      <c r="I80" s="587" t="s">
        <v>77</v>
      </c>
      <c r="J80" s="587" t="s">
        <v>77</v>
      </c>
      <c r="K80" s="587" t="s">
        <v>77</v>
      </c>
      <c r="L80" s="587" t="s">
        <v>76</v>
      </c>
      <c r="M80" s="587" t="s">
        <v>76</v>
      </c>
      <c r="N80" s="587" t="s">
        <v>76</v>
      </c>
      <c r="O80" s="587" t="s">
        <v>76</v>
      </c>
      <c r="P80" s="587" t="s">
        <v>76</v>
      </c>
      <c r="Q80" s="587" t="s">
        <v>76</v>
      </c>
      <c r="R80" s="587" t="s">
        <v>76</v>
      </c>
      <c r="S80" s="587" t="s">
        <v>76</v>
      </c>
      <c r="T80" s="587" t="s">
        <v>76</v>
      </c>
      <c r="U80" s="587" t="s">
        <v>76</v>
      </c>
      <c r="V80" s="587" t="s">
        <v>76</v>
      </c>
      <c r="W80" s="587" t="s">
        <v>76</v>
      </c>
    </row>
    <row r="81" spans="1:23" ht="60" x14ac:dyDescent="0.25">
      <c r="A81" s="2" t="s">
        <v>779</v>
      </c>
      <c r="B81" s="127" t="s">
        <v>515</v>
      </c>
      <c r="C81" s="335" t="s">
        <v>1523</v>
      </c>
      <c r="D81" s="587" t="s">
        <v>76</v>
      </c>
      <c r="E81" s="587" t="s">
        <v>76</v>
      </c>
      <c r="F81" s="587" t="s">
        <v>76</v>
      </c>
      <c r="G81" s="587" t="s">
        <v>77</v>
      </c>
      <c r="H81" s="587" t="s">
        <v>77</v>
      </c>
      <c r="I81" s="587" t="s">
        <v>77</v>
      </c>
      <c r="J81" s="587" t="s">
        <v>77</v>
      </c>
      <c r="K81" s="587" t="s">
        <v>77</v>
      </c>
      <c r="L81" s="587" t="s">
        <v>76</v>
      </c>
      <c r="M81" s="587" t="s">
        <v>76</v>
      </c>
      <c r="N81" s="587" t="s">
        <v>76</v>
      </c>
      <c r="O81" s="587" t="s">
        <v>76</v>
      </c>
      <c r="P81" s="587" t="s">
        <v>76</v>
      </c>
      <c r="Q81" s="587" t="s">
        <v>76</v>
      </c>
      <c r="R81" s="587" t="s">
        <v>76</v>
      </c>
      <c r="S81" s="587" t="s">
        <v>76</v>
      </c>
      <c r="T81" s="587" t="s">
        <v>76</v>
      </c>
      <c r="U81" s="587" t="s">
        <v>76</v>
      </c>
      <c r="V81" s="587" t="s">
        <v>76</v>
      </c>
      <c r="W81" s="587" t="s">
        <v>76</v>
      </c>
    </row>
    <row r="82" spans="1:23" x14ac:dyDescent="0.25">
      <c r="A82" s="2"/>
    </row>
  </sheetData>
  <sheetProtection algorithmName="SHA-512" hashValue="macuir/yDYsiL32MxVj9onMiX0AarWnIG4z+XydiuMU/DbmDFDTtKVgPgpE5GiFePhCxNKQVq8TO4csa9RGvQw==" saltValue="YcOTiOv7riTId1Pwfjjd0w==" spinCount="100000" sheet="1" objects="1" scenarios="1"/>
  <phoneticPr fontId="8" type="noConversion"/>
  <dataValidations count="8">
    <dataValidation type="decimal" allowBlank="1" showInputMessage="1" showErrorMessage="1" prompt="Įveskite skaičių be tarpų. Maksimali suma - 2 000 000." sqref="D33:W33" xr:uid="{8C6F73D4-F790-4747-A834-7B36F3502F05}">
      <formula1>0</formula1>
      <formula2>2000000</formula2>
    </dataValidation>
    <dataValidation type="whole" allowBlank="1" showInputMessage="1" showErrorMessage="1" prompt="Įveskite sveiką skaičių be tarpų. Maksimali reikšmė - 200." sqref="D34:W34 D46:W46" xr:uid="{7A60F373-7F07-4C39-99EA-71B0E919537B}">
      <formula1>0</formula1>
      <formula2>200</formula2>
    </dataValidation>
    <dataValidation type="textLength" allowBlank="1" showInputMessage="1" showErrorMessage="1" prompt="Maksimalus simbolių skaičius - 500" sqref="D18:W22 D27:W28" xr:uid="{96F05CA7-754D-416D-9F93-B0CD7138D84F}">
      <formula1>0</formula1>
      <formula2>500</formula2>
    </dataValidation>
    <dataValidation type="textLength" allowBlank="1" showInputMessage="1" showErrorMessage="1" prompt="Maksimalus simbolių skaičius - 300" sqref="D35:W35 D24:W24 D39:W39 D42:W42 D45:W45 D49:W49 D52:W52" xr:uid="{AFFEA5F4-B875-4820-806E-927C63E9BAB0}">
      <formula1>0</formula1>
      <formula2>300</formula2>
    </dataValidation>
    <dataValidation type="textLength" allowBlank="1" showInputMessage="1" showErrorMessage="1" prompt="Maksimalus simbolių skaičius - 50" sqref="D31:W31" xr:uid="{91CF2E73-22B8-4C8C-A31D-8AC9F987AB6D}">
      <formula1>0</formula1>
      <formula2>50</formula2>
    </dataValidation>
    <dataValidation type="textLength" allowBlank="1" showInputMessage="1" showErrorMessage="1" prompt="Maksimalus simbolių skaičius - 150" sqref="D25:W26" xr:uid="{CA82A696-0EB7-4EEC-B5CA-B09E3B7CE86F}">
      <formula1>0</formula1>
      <formula2>150</formula2>
    </dataValidation>
    <dataValidation type="textLength" allowBlank="1" showInputMessage="1" showErrorMessage="1" prompt="Maksimalus simbolių skaičius - 1000" sqref="D17:W17" xr:uid="{DAB23080-5FF5-4681-B4B8-05BCA6E4380C}">
      <formula1>0</formula1>
      <formula2>1000</formula2>
    </dataValidation>
    <dataValidation type="textLength" allowBlank="1" showInputMessage="1" showErrorMessage="1" prompt="Maksimalus simbolių skaičius - 200" sqref="D32:W32" xr:uid="{616526F9-DE8B-4766-AB78-CF10054126F2}">
      <formula1>0</formula1>
      <formula2>200</formula2>
    </dataValidation>
  </dataValidations>
  <pageMargins left="0.70866141732283472" right="0.70866141732283472" top="0.74803149606299213" bottom="0.74803149606299213" header="0.31496062992125984" footer="0.31496062992125984"/>
  <pageSetup paperSize="9" scale="47" orientation="portrait" horizontalDpi="4294967293" verticalDpi="1200" r:id="rId1"/>
  <colBreaks count="1" manualBreakCount="1">
    <brk id="5" max="78" man="1"/>
  </colBreaks>
  <extLst>
    <ext xmlns:x14="http://schemas.microsoft.com/office/spreadsheetml/2009/9/main" uri="{CCE6A557-97BC-4b89-ADB6-D9C93CAAB3DF}">
      <x14:dataValidations xmlns:xm="http://schemas.microsoft.com/office/excel/2006/main" count="3">
        <x14:dataValidation type="list" allowBlank="1" showInputMessage="1" showErrorMessage="1" xr:uid="{24B24AAC-A904-4FF2-9D1C-360047C18DFD}">
          <x14:formula1>
            <xm:f>Sąrašai!$A$23:$A$24</xm:f>
          </x14:formula1>
          <xm:sqref>D38:W38 D12:W15 D61:W70 D55:W59 D72:W81 D51:W51 D48:W48</xm:sqref>
        </x14:dataValidation>
        <x14:dataValidation type="list" allowBlank="1" showInputMessage="1" showErrorMessage="1" xr:uid="{2343331C-CC94-4660-88E5-78D3FF6E24E6}">
          <x14:formula1>
            <xm:f>Sąrašai!$A$28:$A$30</xm:f>
          </x14:formula1>
          <xm:sqref>D44:W44 D41:W41</xm:sqref>
        </x14:dataValidation>
        <x14:dataValidation type="list" allowBlank="1" showInputMessage="1" showErrorMessage="1" xr:uid="{2CADBA29-F2D1-4F3C-A614-FFE49CA7EA6D}">
          <x14:formula1>
            <xm:f>Sąrašai!$A$40:$A$50</xm:f>
          </x14:formula1>
          <xm:sqref>D11:W11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FF882-0D99-44B1-AB6F-53D3F0E12A6D}">
  <sheetPr>
    <tabColor theme="0" tint="-0.249977111117893"/>
  </sheetPr>
  <dimension ref="A1:Y268"/>
  <sheetViews>
    <sheetView zoomScaleNormal="100" workbookViewId="0">
      <pane xSplit="3" ySplit="7" topLeftCell="D83" activePane="bottomRight" state="frozen"/>
      <selection pane="topRight"/>
      <selection pane="bottomLeft"/>
      <selection pane="bottomRight" activeCell="K95" sqref="K95"/>
    </sheetView>
  </sheetViews>
  <sheetFormatPr defaultColWidth="9.140625" defaultRowHeight="15" x14ac:dyDescent="0.25"/>
  <cols>
    <col min="1" max="1" width="8.7109375" style="13" customWidth="1"/>
    <col min="2" max="2" width="48.7109375" style="13" customWidth="1"/>
    <col min="3" max="3" width="15.7109375" style="15" customWidth="1"/>
    <col min="4" max="23" width="12.7109375" style="219" customWidth="1"/>
    <col min="24" max="24" width="9.140625" style="13"/>
    <col min="25" max="25" width="15.7109375" style="18" hidden="1" customWidth="1"/>
    <col min="26" max="16384" width="9.140625" style="13"/>
  </cols>
  <sheetData>
    <row r="1" spans="1:25" s="38" customFormat="1" ht="18.75" x14ac:dyDescent="0.25">
      <c r="A1" s="36" t="s">
        <v>207</v>
      </c>
      <c r="B1" s="36" t="s">
        <v>1616</v>
      </c>
      <c r="C1" s="37"/>
      <c r="D1" s="108"/>
      <c r="E1" s="108"/>
      <c r="F1" s="44"/>
      <c r="G1" s="44"/>
      <c r="H1" s="108"/>
      <c r="I1" s="44"/>
      <c r="J1" s="44"/>
      <c r="K1" s="108"/>
      <c r="L1" s="44"/>
      <c r="M1" s="44"/>
      <c r="N1" s="44"/>
      <c r="O1" s="44"/>
      <c r="P1" s="44"/>
      <c r="Q1" s="44"/>
      <c r="R1" s="44"/>
      <c r="S1" s="44"/>
      <c r="T1" s="44"/>
      <c r="U1" s="44"/>
      <c r="V1" s="44"/>
      <c r="W1" s="44"/>
      <c r="Y1" s="18"/>
    </row>
    <row r="2" spans="1:25" x14ac:dyDescent="0.25">
      <c r="A2" s="1"/>
      <c r="B2" s="1"/>
      <c r="D2" s="193"/>
      <c r="E2" s="193"/>
      <c r="F2" s="193"/>
      <c r="G2" s="193"/>
      <c r="H2" s="193"/>
      <c r="I2" s="193"/>
      <c r="J2" s="193"/>
      <c r="K2" s="193"/>
      <c r="L2" s="193"/>
      <c r="M2" s="193"/>
      <c r="N2" s="193"/>
      <c r="O2" s="193"/>
      <c r="P2" s="193"/>
      <c r="Q2" s="193"/>
      <c r="R2" s="193"/>
      <c r="S2" s="193"/>
      <c r="T2" s="193"/>
      <c r="U2" s="193"/>
      <c r="V2" s="193"/>
      <c r="W2" s="193"/>
      <c r="Y2" s="176"/>
    </row>
    <row r="3" spans="1:25" x14ac:dyDescent="0.25">
      <c r="A3" s="1"/>
      <c r="B3" s="140" t="s">
        <v>1272</v>
      </c>
      <c r="C3" s="205" t="str">
        <f>'1'!C8</f>
        <v>RASE</v>
      </c>
      <c r="Y3" s="13"/>
    </row>
    <row r="4" spans="1:25" s="1" customFormat="1" x14ac:dyDescent="0.25">
      <c r="D4" s="193"/>
      <c r="E4" s="193"/>
      <c r="F4" s="193"/>
      <c r="G4" s="193"/>
      <c r="H4" s="193"/>
      <c r="I4" s="193"/>
      <c r="J4" s="193"/>
      <c r="K4" s="193"/>
      <c r="L4" s="193"/>
      <c r="M4" s="193"/>
      <c r="N4" s="193"/>
      <c r="O4" s="193"/>
      <c r="P4" s="193"/>
      <c r="Q4" s="193"/>
      <c r="R4" s="193"/>
      <c r="S4" s="193"/>
      <c r="T4" s="193"/>
      <c r="U4" s="193"/>
      <c r="V4" s="193"/>
      <c r="W4" s="193"/>
      <c r="Y4" s="18"/>
    </row>
    <row r="5" spans="1:25" x14ac:dyDescent="0.25">
      <c r="A5" s="1"/>
      <c r="B5" s="259">
        <v>1</v>
      </c>
      <c r="C5" s="402">
        <v>2</v>
      </c>
      <c r="D5" s="20">
        <v>3</v>
      </c>
      <c r="E5" s="20">
        <v>4</v>
      </c>
      <c r="F5" s="20">
        <v>5</v>
      </c>
      <c r="G5" s="47">
        <v>6</v>
      </c>
      <c r="H5" s="20">
        <v>7</v>
      </c>
      <c r="I5" s="20">
        <v>8</v>
      </c>
      <c r="J5" s="20">
        <v>9</v>
      </c>
      <c r="K5" s="47">
        <v>10</v>
      </c>
      <c r="L5" s="20">
        <v>11</v>
      </c>
      <c r="M5" s="20">
        <v>12</v>
      </c>
      <c r="N5" s="20">
        <v>13</v>
      </c>
      <c r="O5" s="47">
        <v>14</v>
      </c>
      <c r="P5" s="20">
        <v>15</v>
      </c>
      <c r="Q5" s="20">
        <v>16</v>
      </c>
      <c r="R5" s="20">
        <v>17</v>
      </c>
      <c r="S5" s="47">
        <v>18</v>
      </c>
      <c r="T5" s="20">
        <v>19</v>
      </c>
      <c r="U5" s="20">
        <v>20</v>
      </c>
      <c r="V5" s="20">
        <v>21</v>
      </c>
      <c r="W5" s="47">
        <v>22</v>
      </c>
      <c r="Y5" s="121" t="s">
        <v>1316</v>
      </c>
    </row>
    <row r="6" spans="1:25" ht="21" x14ac:dyDescent="0.25">
      <c r="A6" s="1" t="s">
        <v>538</v>
      </c>
      <c r="B6" s="406" t="s">
        <v>405</v>
      </c>
      <c r="C6" s="403" t="s">
        <v>139</v>
      </c>
      <c r="D6" s="404" t="s">
        <v>0</v>
      </c>
      <c r="E6" s="404" t="s">
        <v>1</v>
      </c>
      <c r="F6" s="404" t="s">
        <v>2</v>
      </c>
      <c r="G6" s="404" t="s">
        <v>3</v>
      </c>
      <c r="H6" s="404" t="s">
        <v>4</v>
      </c>
      <c r="I6" s="404" t="s">
        <v>5</v>
      </c>
      <c r="J6" s="404" t="s">
        <v>6</v>
      </c>
      <c r="K6" s="404" t="s">
        <v>7</v>
      </c>
      <c r="L6" s="404" t="s">
        <v>8</v>
      </c>
      <c r="M6" s="404" t="s">
        <v>9</v>
      </c>
      <c r="N6" s="404" t="s">
        <v>43</v>
      </c>
      <c r="O6" s="404" t="s">
        <v>44</v>
      </c>
      <c r="P6" s="404" t="s">
        <v>45</v>
      </c>
      <c r="Q6" s="404" t="s">
        <v>46</v>
      </c>
      <c r="R6" s="404" t="s">
        <v>47</v>
      </c>
      <c r="S6" s="404" t="s">
        <v>48</v>
      </c>
      <c r="T6" s="404" t="s">
        <v>49</v>
      </c>
      <c r="U6" s="404" t="s">
        <v>50</v>
      </c>
      <c r="V6" s="404" t="s">
        <v>51</v>
      </c>
      <c r="W6" s="405" t="s">
        <v>52</v>
      </c>
      <c r="Y6" s="121" t="s">
        <v>1110</v>
      </c>
    </row>
    <row r="7" spans="1:25" ht="67.5" customHeight="1" x14ac:dyDescent="0.25">
      <c r="A7" s="1" t="s">
        <v>539</v>
      </c>
      <c r="B7" s="433"/>
      <c r="C7" s="194" t="s">
        <v>160</v>
      </c>
      <c r="D7" s="407" t="str">
        <f>'10'!D7</f>
        <v>Ekonominės rajono plėtros skatinimas, kuriant naujus verslus rajone</v>
      </c>
      <c r="E7" s="407" t="str">
        <f>'10'!E7</f>
        <v>Ekonominės rajono plėtros skatinimas, plėtojant esamus rajono verslus</v>
      </c>
      <c r="F7" s="407" t="str">
        <f>'10'!F7</f>
        <v>Skaitmeninimo skatinimas žemės ūkio sektoriuje</v>
      </c>
      <c r="G7" s="407" t="str">
        <f>'10'!G7</f>
        <v>NVO socialinio verslo kūrimas ir plėtra</v>
      </c>
      <c r="H7" s="407" t="str">
        <f>'10'!H7</f>
        <v>Bendruomeninių verslumo iniciatyvų kūrimas ir plėtra</v>
      </c>
      <c r="I7" s="407" t="str">
        <f>'10'!I7</f>
        <v>Viešųjų paslaugų ir infrastruktūros prieinamumas vietos bendruomenei didinimas</v>
      </c>
      <c r="J7" s="407" t="str">
        <f>'10'!J7</f>
        <v>NVO iniciatyvų skatinimas, kultūros tradicijų, amatų saugojimas ir sklaida</v>
      </c>
      <c r="K7" s="407" t="str">
        <f>'10'!K7</f>
        <v>Vietos projektų pareiškėjų ir vykdytojų mokymas, įgūdžių įgijimas</v>
      </c>
      <c r="L7" s="407" t="str">
        <f>'10'!L7</f>
        <v>Teritorinio VVG bendradarbiavimo skatinimas</v>
      </c>
      <c r="M7" s="407">
        <f>'10'!M7</f>
        <v>0</v>
      </c>
      <c r="N7" s="407">
        <f>'10'!N7</f>
        <v>0</v>
      </c>
      <c r="O7" s="407">
        <f>'10'!O7</f>
        <v>0</v>
      </c>
      <c r="P7" s="407">
        <f>'10'!P7</f>
        <v>0</v>
      </c>
      <c r="Q7" s="407">
        <f>'10'!Q7</f>
        <v>0</v>
      </c>
      <c r="R7" s="407">
        <f>'10'!R7</f>
        <v>0</v>
      </c>
      <c r="S7" s="407">
        <f>'10'!S7</f>
        <v>0</v>
      </c>
      <c r="T7" s="407">
        <f>'10'!T7</f>
        <v>0</v>
      </c>
      <c r="U7" s="407">
        <f>'10'!U7</f>
        <v>0</v>
      </c>
      <c r="V7" s="407">
        <f>'10'!V7</f>
        <v>0</v>
      </c>
      <c r="W7" s="408">
        <f>'10'!W7</f>
        <v>0</v>
      </c>
      <c r="Y7" s="121"/>
    </row>
    <row r="8" spans="1:25" x14ac:dyDescent="0.25">
      <c r="A8" s="1" t="s">
        <v>540</v>
      </c>
      <c r="B8" s="124" t="s">
        <v>1458</v>
      </c>
      <c r="C8" s="131">
        <f>COUNTIFS(D8:W8,"taip")</f>
        <v>1</v>
      </c>
      <c r="D8" s="409" t="str">
        <f>HLOOKUP(D$6,'10'!D$6:D$70,$Y8,FALSE)</f>
        <v>Ne</v>
      </c>
      <c r="E8" s="410" t="str">
        <f>HLOOKUP(E$6,'10'!E$6:E$70,$Y8,FALSE)</f>
        <v>Ne</v>
      </c>
      <c r="F8" s="410" t="str">
        <f>HLOOKUP(F$6,'10'!F$6:F$70,$Y8,FALSE)</f>
        <v>Taip</v>
      </c>
      <c r="G8" s="410" t="str">
        <f>HLOOKUP(G$6,'10'!G$6:G$70,$Y8,FALSE)</f>
        <v>Ne</v>
      </c>
      <c r="H8" s="410" t="str">
        <f>HLOOKUP(H$6,'10'!H$6:H$70,$Y8,FALSE)</f>
        <v>Ne</v>
      </c>
      <c r="I8" s="410" t="str">
        <f>HLOOKUP(I$6,'10'!I$6:I$70,$Y8,FALSE)</f>
        <v>Ne</v>
      </c>
      <c r="J8" s="410" t="str">
        <f>HLOOKUP(J$6,'10'!J$6:J$70,$Y8,FALSE)</f>
        <v>Ne</v>
      </c>
      <c r="K8" s="410" t="str">
        <f>HLOOKUP(K$6,'10'!K$6:K$70,$Y8,FALSE)</f>
        <v>Ne</v>
      </c>
      <c r="L8" s="410" t="str">
        <f>HLOOKUP(L$6,'10'!L$6:L$70,$Y8,FALSE)</f>
        <v>Ne</v>
      </c>
      <c r="M8" s="410" t="str">
        <f>HLOOKUP(M$6,'10'!M$6:M$70,$Y8,FALSE)</f>
        <v>Ne</v>
      </c>
      <c r="N8" s="410" t="str">
        <f>HLOOKUP(N$6,'10'!N$6:N$70,$Y8,FALSE)</f>
        <v>Ne</v>
      </c>
      <c r="O8" s="410" t="str">
        <f>HLOOKUP(O$6,'10'!O$6:O$70,$Y8,FALSE)</f>
        <v>Ne</v>
      </c>
      <c r="P8" s="410" t="str">
        <f>HLOOKUP(P$6,'10'!P$6:P$70,$Y8,FALSE)</f>
        <v>Ne</v>
      </c>
      <c r="Q8" s="410" t="str">
        <f>HLOOKUP(Q$6,'10'!Q$6:Q$70,$Y8,FALSE)</f>
        <v>Ne</v>
      </c>
      <c r="R8" s="410" t="str">
        <f>HLOOKUP(R$6,'10'!R$6:R$70,$Y8,FALSE)</f>
        <v>Ne</v>
      </c>
      <c r="S8" s="410" t="str">
        <f>HLOOKUP(S$6,'10'!S$6:S$70,$Y8,FALSE)</f>
        <v>Ne</v>
      </c>
      <c r="T8" s="410" t="str">
        <f>HLOOKUP(T$6,'10'!T$6:T$70,$Y8,FALSE)</f>
        <v>Ne</v>
      </c>
      <c r="U8" s="410" t="str">
        <f>HLOOKUP(U$6,'10'!U$6:U$70,$Y8,FALSE)</f>
        <v>Ne</v>
      </c>
      <c r="V8" s="410" t="str">
        <f>HLOOKUP(V$6,'10'!V$6:V$70,$Y8,FALSE)</f>
        <v>Ne</v>
      </c>
      <c r="W8" s="411" t="str">
        <f>HLOOKUP(W$6,'10'!W$6:W$70,$Y8,FALSE)</f>
        <v>Ne</v>
      </c>
      <c r="Y8" s="121">
        <v>50</v>
      </c>
    </row>
    <row r="9" spans="1:25" x14ac:dyDescent="0.25">
      <c r="A9" s="1" t="s">
        <v>541</v>
      </c>
      <c r="B9" s="130" t="s">
        <v>456</v>
      </c>
      <c r="C9" s="412">
        <f>SUM(D9:W9)</f>
        <v>1</v>
      </c>
      <c r="D9" s="413"/>
      <c r="E9" s="414"/>
      <c r="F9" s="414">
        <v>1</v>
      </c>
      <c r="G9" s="414"/>
      <c r="H9" s="414"/>
      <c r="I9" s="414"/>
      <c r="J9" s="414"/>
      <c r="K9" s="414"/>
      <c r="L9" s="414"/>
      <c r="M9" s="414"/>
      <c r="N9" s="414"/>
      <c r="O9" s="414"/>
      <c r="P9" s="414"/>
      <c r="Q9" s="414"/>
      <c r="R9" s="414"/>
      <c r="S9" s="414"/>
      <c r="T9" s="414"/>
      <c r="U9" s="414"/>
      <c r="V9" s="414"/>
      <c r="W9" s="415"/>
      <c r="Y9" s="121"/>
    </row>
    <row r="10" spans="1:25" x14ac:dyDescent="0.25">
      <c r="A10" s="1" t="s">
        <v>542</v>
      </c>
      <c r="B10" s="128" t="s">
        <v>241</v>
      </c>
      <c r="C10" s="416"/>
      <c r="D10" s="417"/>
      <c r="E10" s="418"/>
      <c r="F10" s="418"/>
      <c r="G10" s="418"/>
      <c r="H10" s="418"/>
      <c r="I10" s="418"/>
      <c r="J10" s="418"/>
      <c r="K10" s="418"/>
      <c r="L10" s="418"/>
      <c r="M10" s="418"/>
      <c r="N10" s="418"/>
      <c r="O10" s="418"/>
      <c r="P10" s="418"/>
      <c r="Q10" s="418"/>
      <c r="R10" s="418"/>
      <c r="S10" s="418"/>
      <c r="T10" s="418"/>
      <c r="U10" s="418"/>
      <c r="V10" s="418"/>
      <c r="W10" s="419"/>
      <c r="Y10" s="121"/>
    </row>
    <row r="11" spans="1:25" x14ac:dyDescent="0.25">
      <c r="A11" s="1" t="s">
        <v>543</v>
      </c>
      <c r="B11" s="420" t="s">
        <v>100</v>
      </c>
      <c r="C11" s="421"/>
      <c r="D11" s="422"/>
      <c r="E11" s="423"/>
      <c r="F11" s="423"/>
      <c r="G11" s="423"/>
      <c r="H11" s="423"/>
      <c r="I11" s="423"/>
      <c r="J11" s="423"/>
      <c r="K11" s="423"/>
      <c r="L11" s="423"/>
      <c r="M11" s="423"/>
      <c r="N11" s="423"/>
      <c r="O11" s="423"/>
      <c r="P11" s="423"/>
      <c r="Q11" s="423"/>
      <c r="R11" s="423"/>
      <c r="S11" s="423"/>
      <c r="T11" s="423"/>
      <c r="U11" s="423"/>
      <c r="V11" s="423"/>
      <c r="W11" s="424"/>
      <c r="Y11" s="121"/>
    </row>
    <row r="12" spans="1:25" x14ac:dyDescent="0.25">
      <c r="A12" s="1" t="s">
        <v>544</v>
      </c>
      <c r="B12" s="420" t="s">
        <v>101</v>
      </c>
      <c r="C12" s="425"/>
      <c r="D12" s="422"/>
      <c r="E12" s="423"/>
      <c r="F12" s="423"/>
      <c r="G12" s="423"/>
      <c r="H12" s="423"/>
      <c r="I12" s="423"/>
      <c r="J12" s="423"/>
      <c r="K12" s="423"/>
      <c r="L12" s="423"/>
      <c r="M12" s="423"/>
      <c r="N12" s="423"/>
      <c r="O12" s="423"/>
      <c r="P12" s="423"/>
      <c r="Q12" s="423"/>
      <c r="R12" s="423"/>
      <c r="S12" s="423"/>
      <c r="T12" s="423"/>
      <c r="U12" s="423"/>
      <c r="V12" s="423"/>
      <c r="W12" s="424"/>
      <c r="Y12" s="121"/>
    </row>
    <row r="13" spans="1:25" x14ac:dyDescent="0.25">
      <c r="A13" s="1" t="s">
        <v>545</v>
      </c>
      <c r="B13" s="420" t="s">
        <v>102</v>
      </c>
      <c r="C13" s="425"/>
      <c r="D13" s="422"/>
      <c r="E13" s="423"/>
      <c r="F13" s="423"/>
      <c r="G13" s="423"/>
      <c r="H13" s="423"/>
      <c r="I13" s="423"/>
      <c r="J13" s="423"/>
      <c r="K13" s="423"/>
      <c r="L13" s="423"/>
      <c r="M13" s="423"/>
      <c r="N13" s="423"/>
      <c r="O13" s="423"/>
      <c r="P13" s="423"/>
      <c r="Q13" s="423"/>
      <c r="R13" s="423"/>
      <c r="S13" s="423"/>
      <c r="T13" s="423"/>
      <c r="U13" s="423"/>
      <c r="V13" s="423"/>
      <c r="W13" s="424"/>
      <c r="Y13" s="121"/>
    </row>
    <row r="14" spans="1:25" x14ac:dyDescent="0.25">
      <c r="A14" s="1" t="s">
        <v>546</v>
      </c>
      <c r="B14" s="420" t="s">
        <v>103</v>
      </c>
      <c r="C14" s="425"/>
      <c r="D14" s="422"/>
      <c r="E14" s="423"/>
      <c r="F14" s="423"/>
      <c r="G14" s="423"/>
      <c r="H14" s="423"/>
      <c r="I14" s="423"/>
      <c r="J14" s="423"/>
      <c r="K14" s="423"/>
      <c r="L14" s="423"/>
      <c r="M14" s="423"/>
      <c r="N14" s="423"/>
      <c r="O14" s="423"/>
      <c r="P14" s="423"/>
      <c r="Q14" s="423"/>
      <c r="R14" s="423"/>
      <c r="S14" s="423"/>
      <c r="T14" s="423"/>
      <c r="U14" s="423"/>
      <c r="V14" s="423"/>
      <c r="W14" s="424"/>
      <c r="Y14" s="121"/>
    </row>
    <row r="15" spans="1:25" x14ac:dyDescent="0.25">
      <c r="A15" s="1" t="s">
        <v>547</v>
      </c>
      <c r="B15" s="420" t="s">
        <v>104</v>
      </c>
      <c r="C15" s="425">
        <v>1</v>
      </c>
      <c r="D15" s="422"/>
      <c r="E15" s="423"/>
      <c r="F15" s="423">
        <v>1</v>
      </c>
      <c r="G15" s="423"/>
      <c r="H15" s="423"/>
      <c r="I15" s="423"/>
      <c r="J15" s="423"/>
      <c r="K15" s="423"/>
      <c r="L15" s="423"/>
      <c r="M15" s="423"/>
      <c r="N15" s="423"/>
      <c r="O15" s="423"/>
      <c r="P15" s="423"/>
      <c r="Q15" s="423"/>
      <c r="R15" s="423"/>
      <c r="S15" s="423"/>
      <c r="T15" s="423"/>
      <c r="U15" s="423"/>
      <c r="V15" s="423"/>
      <c r="W15" s="424"/>
      <c r="Y15" s="121"/>
    </row>
    <row r="16" spans="1:25" x14ac:dyDescent="0.25">
      <c r="A16" s="1" t="s">
        <v>548</v>
      </c>
      <c r="B16" s="420" t="s">
        <v>105</v>
      </c>
      <c r="C16" s="425"/>
      <c r="D16" s="422"/>
      <c r="E16" s="423"/>
      <c r="F16" s="423"/>
      <c r="G16" s="423"/>
      <c r="H16" s="423"/>
      <c r="I16" s="423"/>
      <c r="J16" s="423"/>
      <c r="K16" s="423"/>
      <c r="L16" s="423"/>
      <c r="M16" s="423"/>
      <c r="N16" s="423"/>
      <c r="O16" s="423"/>
      <c r="P16" s="423"/>
      <c r="Q16" s="423"/>
      <c r="R16" s="423"/>
      <c r="S16" s="423"/>
      <c r="T16" s="423"/>
      <c r="U16" s="423"/>
      <c r="V16" s="423"/>
      <c r="W16" s="424"/>
      <c r="Y16" s="121"/>
    </row>
    <row r="17" spans="1:25" x14ac:dyDescent="0.25">
      <c r="A17" s="1" t="s">
        <v>549</v>
      </c>
      <c r="B17" s="426" t="s">
        <v>401</v>
      </c>
      <c r="C17" s="416"/>
      <c r="D17" s="422"/>
      <c r="E17" s="423"/>
      <c r="F17" s="423"/>
      <c r="G17" s="423"/>
      <c r="H17" s="423"/>
      <c r="I17" s="423"/>
      <c r="J17" s="423"/>
      <c r="K17" s="423"/>
      <c r="L17" s="423"/>
      <c r="M17" s="423"/>
      <c r="N17" s="423"/>
      <c r="O17" s="423"/>
      <c r="P17" s="423"/>
      <c r="Q17" s="423"/>
      <c r="R17" s="423"/>
      <c r="S17" s="423"/>
      <c r="T17" s="423"/>
      <c r="U17" s="423"/>
      <c r="V17" s="423"/>
      <c r="W17" s="424"/>
      <c r="Y17" s="121"/>
    </row>
    <row r="18" spans="1:25" x14ac:dyDescent="0.25">
      <c r="A18" s="1" t="s">
        <v>550</v>
      </c>
      <c r="B18" s="427" t="s">
        <v>402</v>
      </c>
      <c r="C18" s="428"/>
      <c r="D18" s="422"/>
      <c r="E18" s="423"/>
      <c r="F18" s="423"/>
      <c r="G18" s="423"/>
      <c r="H18" s="423"/>
      <c r="I18" s="423"/>
      <c r="J18" s="423"/>
      <c r="K18" s="423"/>
      <c r="L18" s="423"/>
      <c r="M18" s="423"/>
      <c r="N18" s="423"/>
      <c r="O18" s="423"/>
      <c r="P18" s="423"/>
      <c r="Q18" s="423"/>
      <c r="R18" s="423"/>
      <c r="S18" s="423"/>
      <c r="T18" s="423"/>
      <c r="U18" s="423"/>
      <c r="V18" s="423"/>
      <c r="W18" s="424"/>
      <c r="Y18" s="121"/>
    </row>
    <row r="19" spans="1:25" x14ac:dyDescent="0.25">
      <c r="A19" s="1" t="s">
        <v>551</v>
      </c>
      <c r="B19" s="128" t="s">
        <v>160</v>
      </c>
      <c r="C19" s="429">
        <f>SUM(C11:C16)</f>
        <v>1</v>
      </c>
      <c r="D19" s="422"/>
      <c r="E19" s="423"/>
      <c r="F19" s="423"/>
      <c r="G19" s="423"/>
      <c r="H19" s="423"/>
      <c r="I19" s="423"/>
      <c r="J19" s="423"/>
      <c r="K19" s="423"/>
      <c r="L19" s="423"/>
      <c r="M19" s="423"/>
      <c r="N19" s="423"/>
      <c r="O19" s="423"/>
      <c r="P19" s="423"/>
      <c r="Q19" s="423"/>
      <c r="R19" s="423"/>
      <c r="S19" s="423"/>
      <c r="T19" s="423"/>
      <c r="U19" s="423"/>
      <c r="V19" s="423"/>
      <c r="W19" s="424"/>
      <c r="Y19" s="121"/>
    </row>
    <row r="20" spans="1:25" x14ac:dyDescent="0.25">
      <c r="A20" s="1" t="s">
        <v>552</v>
      </c>
      <c r="B20" s="216" t="s">
        <v>1104</v>
      </c>
      <c r="C20" s="201" t="str">
        <f>IF(C9=C19,"Gerai","Klaida")</f>
        <v>Gerai</v>
      </c>
      <c r="D20" s="430"/>
      <c r="E20" s="431"/>
      <c r="F20" s="431"/>
      <c r="G20" s="431"/>
      <c r="H20" s="431"/>
      <c r="I20" s="431"/>
      <c r="J20" s="431"/>
      <c r="K20" s="431"/>
      <c r="L20" s="431"/>
      <c r="M20" s="431"/>
      <c r="N20" s="431"/>
      <c r="O20" s="431"/>
      <c r="P20" s="431"/>
      <c r="Q20" s="431"/>
      <c r="R20" s="431"/>
      <c r="S20" s="431"/>
      <c r="T20" s="431"/>
      <c r="U20" s="431"/>
      <c r="V20" s="431"/>
      <c r="W20" s="432"/>
      <c r="Y20" s="121"/>
    </row>
    <row r="21" spans="1:25" x14ac:dyDescent="0.25">
      <c r="A21" s="1" t="s">
        <v>553</v>
      </c>
      <c r="B21" s="1"/>
      <c r="Y21" s="121"/>
    </row>
    <row r="22" spans="1:25" ht="21" x14ac:dyDescent="0.25">
      <c r="A22" s="1" t="s">
        <v>554</v>
      </c>
      <c r="B22" s="406" t="s">
        <v>406</v>
      </c>
      <c r="C22" s="403" t="s">
        <v>140</v>
      </c>
      <c r="D22" s="404" t="s">
        <v>0</v>
      </c>
      <c r="E22" s="404" t="s">
        <v>1</v>
      </c>
      <c r="F22" s="404" t="s">
        <v>2</v>
      </c>
      <c r="G22" s="404" t="s">
        <v>3</v>
      </c>
      <c r="H22" s="404" t="s">
        <v>4</v>
      </c>
      <c r="I22" s="404" t="s">
        <v>5</v>
      </c>
      <c r="J22" s="404" t="s">
        <v>6</v>
      </c>
      <c r="K22" s="404" t="s">
        <v>7</v>
      </c>
      <c r="L22" s="404" t="s">
        <v>8</v>
      </c>
      <c r="M22" s="404" t="s">
        <v>9</v>
      </c>
      <c r="N22" s="404" t="s">
        <v>43</v>
      </c>
      <c r="O22" s="404" t="s">
        <v>44</v>
      </c>
      <c r="P22" s="404" t="s">
        <v>45</v>
      </c>
      <c r="Q22" s="404" t="s">
        <v>46</v>
      </c>
      <c r="R22" s="404" t="s">
        <v>47</v>
      </c>
      <c r="S22" s="404" t="s">
        <v>48</v>
      </c>
      <c r="T22" s="404" t="s">
        <v>49</v>
      </c>
      <c r="U22" s="404" t="s">
        <v>50</v>
      </c>
      <c r="V22" s="404" t="s">
        <v>51</v>
      </c>
      <c r="W22" s="405" t="s">
        <v>52</v>
      </c>
      <c r="Y22" s="121"/>
    </row>
    <row r="23" spans="1:25" x14ac:dyDescent="0.25">
      <c r="A23" s="1" t="s">
        <v>555</v>
      </c>
      <c r="B23" s="433"/>
      <c r="C23" s="194" t="s">
        <v>160</v>
      </c>
      <c r="D23" s="434"/>
      <c r="E23" s="434"/>
      <c r="F23" s="434"/>
      <c r="G23" s="434"/>
      <c r="H23" s="434"/>
      <c r="I23" s="434"/>
      <c r="J23" s="434"/>
      <c r="K23" s="434"/>
      <c r="L23" s="434"/>
      <c r="M23" s="434"/>
      <c r="N23" s="434"/>
      <c r="O23" s="434"/>
      <c r="P23" s="434"/>
      <c r="Q23" s="434"/>
      <c r="R23" s="434"/>
      <c r="S23" s="434"/>
      <c r="T23" s="434"/>
      <c r="U23" s="434"/>
      <c r="V23" s="434"/>
      <c r="W23" s="258"/>
      <c r="Y23" s="121"/>
    </row>
    <row r="24" spans="1:25" x14ac:dyDescent="0.25">
      <c r="A24" s="1" t="s">
        <v>556</v>
      </c>
      <c r="B24" s="124" t="str">
        <f>$B$8</f>
        <v>Ar rodiklis taikomas VPS priemonei?</v>
      </c>
      <c r="C24" s="131">
        <f>COUNTIFS(D24:W24,"taip")</f>
        <v>4</v>
      </c>
      <c r="D24" s="410" t="str">
        <f>HLOOKUP(D$6,'10'!D$6:D$70,$Y24,FALSE)</f>
        <v>Taip</v>
      </c>
      <c r="E24" s="410" t="str">
        <f>HLOOKUP(E$6,'10'!E$6:E$70,$Y24,FALSE)</f>
        <v>Taip</v>
      </c>
      <c r="F24" s="410" t="str">
        <f>HLOOKUP(F$6,'10'!F$6:F$70,$Y24,FALSE)</f>
        <v>Taip</v>
      </c>
      <c r="G24" s="410" t="str">
        <f>HLOOKUP(G$6,'10'!G$6:G$70,$Y24,FALSE)</f>
        <v>Taip</v>
      </c>
      <c r="H24" s="410" t="str">
        <f>HLOOKUP(H$6,'10'!H$6:H$70,$Y24,FALSE)</f>
        <v>Ne</v>
      </c>
      <c r="I24" s="410" t="str">
        <f>HLOOKUP(I$6,'10'!I$6:I$70,$Y24,FALSE)</f>
        <v>Ne</v>
      </c>
      <c r="J24" s="410" t="str">
        <f>HLOOKUP(J$6,'10'!J$6:J$70,$Y24,FALSE)</f>
        <v>Ne</v>
      </c>
      <c r="K24" s="410" t="str">
        <f>HLOOKUP(K$6,'10'!K$6:K$70,$Y24,FALSE)</f>
        <v>Ne</v>
      </c>
      <c r="L24" s="410" t="str">
        <f>HLOOKUP(L$6,'10'!L$6:L$70,$Y24,FALSE)</f>
        <v>Ne</v>
      </c>
      <c r="M24" s="410" t="str">
        <f>HLOOKUP(M$6,'10'!M$6:M$70,$Y24,FALSE)</f>
        <v>Ne</v>
      </c>
      <c r="N24" s="410" t="str">
        <f>HLOOKUP(N$6,'10'!N$6:N$70,$Y24,FALSE)</f>
        <v>Ne</v>
      </c>
      <c r="O24" s="410" t="str">
        <f>HLOOKUP(O$6,'10'!O$6:O$70,$Y24,FALSE)</f>
        <v>Ne</v>
      </c>
      <c r="P24" s="410" t="str">
        <f>HLOOKUP(P$6,'10'!P$6:P$70,$Y24,FALSE)</f>
        <v>Ne</v>
      </c>
      <c r="Q24" s="410" t="str">
        <f>HLOOKUP(Q$6,'10'!Q$6:Q$70,$Y24,FALSE)</f>
        <v>Ne</v>
      </c>
      <c r="R24" s="410" t="str">
        <f>HLOOKUP(R$6,'10'!R$6:R$70,$Y24,FALSE)</f>
        <v>Ne</v>
      </c>
      <c r="S24" s="410" t="str">
        <f>HLOOKUP(S$6,'10'!S$6:S$70,$Y24,FALSE)</f>
        <v>Ne</v>
      </c>
      <c r="T24" s="410" t="str">
        <f>HLOOKUP(T$6,'10'!T$6:T$70,$Y24,FALSE)</f>
        <v>Ne</v>
      </c>
      <c r="U24" s="410" t="str">
        <f>HLOOKUP(U$6,'10'!U$6:U$70,$Y24,FALSE)</f>
        <v>Ne</v>
      </c>
      <c r="V24" s="410" t="str">
        <f>HLOOKUP(V$6,'10'!V$6:V$70,$Y24,FALSE)</f>
        <v>Ne</v>
      </c>
      <c r="W24" s="411" t="str">
        <f>HLOOKUP(W$6,'10'!W$6:W$70,$Y24,FALSE)</f>
        <v>Ne</v>
      </c>
      <c r="Y24" s="121">
        <v>51</v>
      </c>
    </row>
    <row r="25" spans="1:25" x14ac:dyDescent="0.25">
      <c r="A25" s="1" t="s">
        <v>557</v>
      </c>
      <c r="B25" s="130" t="str">
        <f>B9</f>
        <v>Kiekybinis tikslas iki 2029 m.</v>
      </c>
      <c r="C25" s="412">
        <f>SUM(D25:W25)</f>
        <v>12</v>
      </c>
      <c r="D25" s="435">
        <v>4</v>
      </c>
      <c r="E25" s="435">
        <v>6</v>
      </c>
      <c r="F25" s="435">
        <v>1</v>
      </c>
      <c r="G25" s="435">
        <v>1</v>
      </c>
      <c r="H25" s="435"/>
      <c r="I25" s="435"/>
      <c r="J25" s="435"/>
      <c r="K25" s="435"/>
      <c r="L25" s="435"/>
      <c r="M25" s="435"/>
      <c r="N25" s="435"/>
      <c r="O25" s="435"/>
      <c r="P25" s="435"/>
      <c r="Q25" s="435"/>
      <c r="R25" s="435"/>
      <c r="S25" s="435"/>
      <c r="T25" s="435"/>
      <c r="U25" s="435"/>
      <c r="V25" s="435"/>
      <c r="W25" s="436"/>
      <c r="Y25" s="121"/>
    </row>
    <row r="26" spans="1:25" x14ac:dyDescent="0.25">
      <c r="A26" s="1" t="s">
        <v>558</v>
      </c>
      <c r="B26" s="130" t="s">
        <v>1461</v>
      </c>
      <c r="C26" s="743"/>
      <c r="D26" s="400" t="s">
        <v>76</v>
      </c>
      <c r="E26" s="400" t="s">
        <v>76</v>
      </c>
      <c r="F26" s="400" t="s">
        <v>76</v>
      </c>
      <c r="G26" s="400" t="s">
        <v>76</v>
      </c>
      <c r="H26" s="400" t="s">
        <v>76</v>
      </c>
      <c r="I26" s="400" t="s">
        <v>76</v>
      </c>
      <c r="J26" s="400" t="s">
        <v>76</v>
      </c>
      <c r="K26" s="400" t="s">
        <v>76</v>
      </c>
      <c r="L26" s="400" t="s">
        <v>76</v>
      </c>
      <c r="M26" s="400" t="s">
        <v>76</v>
      </c>
      <c r="N26" s="400" t="s">
        <v>76</v>
      </c>
      <c r="O26" s="400" t="s">
        <v>76</v>
      </c>
      <c r="P26" s="400" t="s">
        <v>76</v>
      </c>
      <c r="Q26" s="400" t="s">
        <v>76</v>
      </c>
      <c r="R26" s="400" t="s">
        <v>76</v>
      </c>
      <c r="S26" s="400" t="s">
        <v>76</v>
      </c>
      <c r="T26" s="400" t="s">
        <v>76</v>
      </c>
      <c r="U26" s="400" t="s">
        <v>76</v>
      </c>
      <c r="V26" s="400" t="s">
        <v>76</v>
      </c>
      <c r="W26" s="401" t="s">
        <v>76</v>
      </c>
      <c r="Y26" s="121"/>
    </row>
    <row r="27" spans="1:25" x14ac:dyDescent="0.25">
      <c r="A27" s="1" t="s">
        <v>559</v>
      </c>
      <c r="B27" s="130" t="s">
        <v>1462</v>
      </c>
      <c r="C27" s="744"/>
      <c r="D27" s="400" t="s">
        <v>77</v>
      </c>
      <c r="E27" s="400" t="s">
        <v>76</v>
      </c>
      <c r="F27" s="400" t="s">
        <v>76</v>
      </c>
      <c r="G27" s="400" t="s">
        <v>76</v>
      </c>
      <c r="H27" s="400" t="s">
        <v>76</v>
      </c>
      <c r="I27" s="400" t="s">
        <v>76</v>
      </c>
      <c r="J27" s="400" t="s">
        <v>76</v>
      </c>
      <c r="K27" s="400" t="s">
        <v>76</v>
      </c>
      <c r="L27" s="400" t="s">
        <v>76</v>
      </c>
      <c r="M27" s="400" t="s">
        <v>76</v>
      </c>
      <c r="N27" s="400" t="s">
        <v>76</v>
      </c>
      <c r="O27" s="400" t="s">
        <v>76</v>
      </c>
      <c r="P27" s="400" t="s">
        <v>76</v>
      </c>
      <c r="Q27" s="400" t="s">
        <v>76</v>
      </c>
      <c r="R27" s="400" t="s">
        <v>76</v>
      </c>
      <c r="S27" s="400" t="s">
        <v>76</v>
      </c>
      <c r="T27" s="400" t="s">
        <v>76</v>
      </c>
      <c r="U27" s="400" t="s">
        <v>76</v>
      </c>
      <c r="V27" s="400" t="s">
        <v>76</v>
      </c>
      <c r="W27" s="401" t="s">
        <v>76</v>
      </c>
      <c r="Y27" s="121"/>
    </row>
    <row r="28" spans="1:25" x14ac:dyDescent="0.25">
      <c r="A28" s="1" t="s">
        <v>560</v>
      </c>
      <c r="B28" s="437" t="s">
        <v>241</v>
      </c>
      <c r="C28" s="428"/>
      <c r="D28" s="417"/>
      <c r="E28" s="418"/>
      <c r="F28" s="418"/>
      <c r="G28" s="418"/>
      <c r="H28" s="418"/>
      <c r="I28" s="418"/>
      <c r="J28" s="418"/>
      <c r="K28" s="418"/>
      <c r="L28" s="418"/>
      <c r="M28" s="418"/>
      <c r="N28" s="418"/>
      <c r="O28" s="418"/>
      <c r="P28" s="418"/>
      <c r="Q28" s="418"/>
      <c r="R28" s="418"/>
      <c r="S28" s="418"/>
      <c r="T28" s="418"/>
      <c r="U28" s="418"/>
      <c r="V28" s="418"/>
      <c r="W28" s="419"/>
      <c r="Y28" s="121"/>
    </row>
    <row r="29" spans="1:25" x14ac:dyDescent="0.25">
      <c r="A29" s="1" t="s">
        <v>561</v>
      </c>
      <c r="B29" s="99" t="s">
        <v>100</v>
      </c>
      <c r="C29" s="425"/>
      <c r="D29" s="422"/>
      <c r="E29" s="423"/>
      <c r="F29" s="423"/>
      <c r="G29" s="423"/>
      <c r="H29" s="423"/>
      <c r="I29" s="423"/>
      <c r="J29" s="423"/>
      <c r="K29" s="423"/>
      <c r="L29" s="423"/>
      <c r="M29" s="423"/>
      <c r="N29" s="423"/>
      <c r="O29" s="423"/>
      <c r="P29" s="423"/>
      <c r="Q29" s="423"/>
      <c r="R29" s="423"/>
      <c r="S29" s="423"/>
      <c r="T29" s="423"/>
      <c r="U29" s="423"/>
      <c r="V29" s="423"/>
      <c r="W29" s="424"/>
      <c r="Y29" s="121"/>
    </row>
    <row r="30" spans="1:25" x14ac:dyDescent="0.25">
      <c r="A30" s="1" t="s">
        <v>562</v>
      </c>
      <c r="B30" s="99" t="s">
        <v>101</v>
      </c>
      <c r="C30" s="425">
        <v>3.5</v>
      </c>
      <c r="D30" s="422">
        <v>2</v>
      </c>
      <c r="E30" s="423">
        <v>1.5</v>
      </c>
      <c r="F30" s="423"/>
      <c r="G30" s="423"/>
      <c r="H30" s="423"/>
      <c r="I30" s="423"/>
      <c r="J30" s="423"/>
      <c r="K30" s="423"/>
      <c r="L30" s="423"/>
      <c r="M30" s="423"/>
      <c r="N30" s="423"/>
      <c r="O30" s="423"/>
      <c r="P30" s="423"/>
      <c r="Q30" s="423"/>
      <c r="R30" s="423"/>
      <c r="S30" s="423"/>
      <c r="T30" s="423"/>
      <c r="U30" s="423"/>
      <c r="V30" s="423"/>
      <c r="W30" s="424"/>
      <c r="Y30" s="121"/>
    </row>
    <row r="31" spans="1:25" x14ac:dyDescent="0.25">
      <c r="A31" s="1" t="s">
        <v>563</v>
      </c>
      <c r="B31" s="99" t="s">
        <v>102</v>
      </c>
      <c r="C31" s="425">
        <v>1.5</v>
      </c>
      <c r="D31" s="422"/>
      <c r="E31" s="423">
        <v>1.5</v>
      </c>
      <c r="F31" s="423"/>
      <c r="G31" s="423"/>
      <c r="H31" s="423"/>
      <c r="I31" s="423"/>
      <c r="J31" s="423"/>
      <c r="K31" s="423"/>
      <c r="L31" s="423"/>
      <c r="M31" s="423"/>
      <c r="N31" s="423"/>
      <c r="O31" s="423"/>
      <c r="P31" s="423"/>
      <c r="Q31" s="423"/>
      <c r="R31" s="423"/>
      <c r="S31" s="423"/>
      <c r="T31" s="423"/>
      <c r="U31" s="423"/>
      <c r="V31" s="423"/>
      <c r="W31" s="424"/>
      <c r="Y31" s="121"/>
    </row>
    <row r="32" spans="1:25" x14ac:dyDescent="0.25">
      <c r="A32" s="1" t="s">
        <v>564</v>
      </c>
      <c r="B32" s="99" t="s">
        <v>103</v>
      </c>
      <c r="C32" s="425">
        <v>5</v>
      </c>
      <c r="D32" s="422">
        <v>2</v>
      </c>
      <c r="E32" s="423">
        <v>3</v>
      </c>
      <c r="F32" s="423"/>
      <c r="G32" s="423"/>
      <c r="H32" s="423"/>
      <c r="I32" s="423"/>
      <c r="J32" s="423"/>
      <c r="K32" s="423"/>
      <c r="L32" s="423"/>
      <c r="M32" s="423"/>
      <c r="N32" s="423"/>
      <c r="O32" s="423"/>
      <c r="P32" s="423"/>
      <c r="Q32" s="423"/>
      <c r="R32" s="423"/>
      <c r="S32" s="423"/>
      <c r="T32" s="423"/>
      <c r="U32" s="423"/>
      <c r="V32" s="423"/>
      <c r="W32" s="424"/>
      <c r="Y32" s="121"/>
    </row>
    <row r="33" spans="1:25" x14ac:dyDescent="0.25">
      <c r="A33" s="1" t="s">
        <v>565</v>
      </c>
      <c r="B33" s="99" t="s">
        <v>104</v>
      </c>
      <c r="C33" s="425">
        <v>2</v>
      </c>
      <c r="D33" s="422"/>
      <c r="E33" s="423"/>
      <c r="F33" s="423">
        <v>1</v>
      </c>
      <c r="G33" s="423">
        <v>1</v>
      </c>
      <c r="H33" s="423"/>
      <c r="I33" s="423"/>
      <c r="J33" s="423"/>
      <c r="K33" s="423"/>
      <c r="L33" s="423"/>
      <c r="M33" s="423"/>
      <c r="N33" s="423"/>
      <c r="O33" s="423"/>
      <c r="P33" s="423"/>
      <c r="Q33" s="423"/>
      <c r="R33" s="423"/>
      <c r="S33" s="423"/>
      <c r="T33" s="423"/>
      <c r="U33" s="423"/>
      <c r="V33" s="423"/>
      <c r="W33" s="424"/>
      <c r="Y33" s="121"/>
    </row>
    <row r="34" spans="1:25" x14ac:dyDescent="0.25">
      <c r="A34" s="1" t="s">
        <v>566</v>
      </c>
      <c r="B34" s="99" t="s">
        <v>105</v>
      </c>
      <c r="C34" s="425"/>
      <c r="D34" s="422"/>
      <c r="E34" s="423"/>
      <c r="F34" s="423"/>
      <c r="G34" s="423"/>
      <c r="H34" s="423"/>
      <c r="I34" s="423"/>
      <c r="J34" s="423"/>
      <c r="K34" s="423"/>
      <c r="L34" s="423"/>
      <c r="M34" s="423"/>
      <c r="N34" s="423"/>
      <c r="O34" s="423"/>
      <c r="P34" s="423"/>
      <c r="Q34" s="423"/>
      <c r="R34" s="423"/>
      <c r="S34" s="423"/>
      <c r="T34" s="423"/>
      <c r="U34" s="423"/>
      <c r="V34" s="423"/>
      <c r="W34" s="424"/>
      <c r="Y34" s="121"/>
    </row>
    <row r="35" spans="1:25" x14ac:dyDescent="0.25">
      <c r="A35" s="1" t="s">
        <v>567</v>
      </c>
      <c r="B35" s="426" t="s">
        <v>401</v>
      </c>
      <c r="C35" s="416"/>
      <c r="D35" s="422"/>
      <c r="E35" s="423"/>
      <c r="F35" s="423"/>
      <c r="G35" s="423"/>
      <c r="H35" s="423"/>
      <c r="I35" s="423"/>
      <c r="J35" s="423"/>
      <c r="K35" s="423"/>
      <c r="L35" s="423"/>
      <c r="M35" s="423"/>
      <c r="N35" s="423"/>
      <c r="O35" s="423"/>
      <c r="P35" s="423"/>
      <c r="Q35" s="423"/>
      <c r="R35" s="423"/>
      <c r="S35" s="423"/>
      <c r="T35" s="423"/>
      <c r="U35" s="423"/>
      <c r="V35" s="423"/>
      <c r="W35" s="424"/>
      <c r="Y35" s="121"/>
    </row>
    <row r="36" spans="1:25" x14ac:dyDescent="0.25">
      <c r="A36" s="1" t="s">
        <v>568</v>
      </c>
      <c r="B36" s="427" t="s">
        <v>402</v>
      </c>
      <c r="C36" s="428"/>
      <c r="D36" s="422"/>
      <c r="E36" s="423"/>
      <c r="F36" s="423"/>
      <c r="G36" s="423"/>
      <c r="H36" s="423"/>
      <c r="I36" s="423"/>
      <c r="J36" s="423"/>
      <c r="K36" s="423"/>
      <c r="L36" s="423"/>
      <c r="M36" s="423"/>
      <c r="N36" s="423"/>
      <c r="O36" s="423"/>
      <c r="P36" s="423"/>
      <c r="Q36" s="423"/>
      <c r="R36" s="423"/>
      <c r="S36" s="423"/>
      <c r="T36" s="423"/>
      <c r="U36" s="423"/>
      <c r="V36" s="423"/>
      <c r="W36" s="424"/>
      <c r="Y36" s="121"/>
    </row>
    <row r="37" spans="1:25" x14ac:dyDescent="0.25">
      <c r="A37" s="1" t="s">
        <v>569</v>
      </c>
      <c r="B37" s="128" t="s">
        <v>160</v>
      </c>
      <c r="C37" s="438">
        <f>SUM(C29:C34)</f>
        <v>12</v>
      </c>
      <c r="D37" s="422"/>
      <c r="E37" s="423"/>
      <c r="F37" s="423"/>
      <c r="G37" s="423"/>
      <c r="H37" s="423"/>
      <c r="I37" s="423"/>
      <c r="J37" s="423"/>
      <c r="K37" s="423"/>
      <c r="L37" s="423"/>
      <c r="M37" s="423"/>
      <c r="N37" s="423"/>
      <c r="O37" s="423"/>
      <c r="P37" s="423"/>
      <c r="Q37" s="423"/>
      <c r="R37" s="423"/>
      <c r="S37" s="423"/>
      <c r="T37" s="423"/>
      <c r="U37" s="423"/>
      <c r="V37" s="423"/>
      <c r="W37" s="424"/>
      <c r="Y37" s="121"/>
    </row>
    <row r="38" spans="1:25" x14ac:dyDescent="0.25">
      <c r="A38" s="1" t="s">
        <v>570</v>
      </c>
      <c r="B38" s="216" t="s">
        <v>1104</v>
      </c>
      <c r="C38" s="201" t="str">
        <f>IF(C25=C37,"Gerai","Klaida")</f>
        <v>Gerai</v>
      </c>
      <c r="D38" s="430"/>
      <c r="E38" s="431"/>
      <c r="F38" s="431"/>
      <c r="G38" s="431"/>
      <c r="H38" s="431"/>
      <c r="I38" s="431"/>
      <c r="J38" s="431"/>
      <c r="K38" s="431"/>
      <c r="L38" s="431"/>
      <c r="M38" s="431"/>
      <c r="N38" s="431"/>
      <c r="O38" s="431"/>
      <c r="P38" s="431"/>
      <c r="Q38" s="431"/>
      <c r="R38" s="431"/>
      <c r="S38" s="431"/>
      <c r="T38" s="431"/>
      <c r="U38" s="431"/>
      <c r="V38" s="431"/>
      <c r="W38" s="432"/>
      <c r="Y38" s="121"/>
    </row>
    <row r="39" spans="1:25" x14ac:dyDescent="0.25">
      <c r="A39" s="1" t="s">
        <v>571</v>
      </c>
      <c r="B39" s="1"/>
      <c r="C39" s="13"/>
      <c r="Y39" s="121"/>
    </row>
    <row r="40" spans="1:25" ht="21" x14ac:dyDescent="0.25">
      <c r="A40" s="1" t="s">
        <v>572</v>
      </c>
      <c r="B40" s="406" t="s">
        <v>407</v>
      </c>
      <c r="C40" s="403" t="s">
        <v>141</v>
      </c>
      <c r="D40" s="404" t="s">
        <v>0</v>
      </c>
      <c r="E40" s="404" t="s">
        <v>1</v>
      </c>
      <c r="F40" s="404" t="s">
        <v>2</v>
      </c>
      <c r="G40" s="404" t="s">
        <v>3</v>
      </c>
      <c r="H40" s="404" t="s">
        <v>4</v>
      </c>
      <c r="I40" s="404" t="s">
        <v>5</v>
      </c>
      <c r="J40" s="404" t="s">
        <v>6</v>
      </c>
      <c r="K40" s="404" t="s">
        <v>7</v>
      </c>
      <c r="L40" s="404" t="s">
        <v>8</v>
      </c>
      <c r="M40" s="404" t="s">
        <v>9</v>
      </c>
      <c r="N40" s="404" t="s">
        <v>43</v>
      </c>
      <c r="O40" s="404" t="s">
        <v>44</v>
      </c>
      <c r="P40" s="404" t="s">
        <v>45</v>
      </c>
      <c r="Q40" s="404" t="s">
        <v>46</v>
      </c>
      <c r="R40" s="404" t="s">
        <v>47</v>
      </c>
      <c r="S40" s="404" t="s">
        <v>48</v>
      </c>
      <c r="T40" s="404" t="s">
        <v>49</v>
      </c>
      <c r="U40" s="404" t="s">
        <v>50</v>
      </c>
      <c r="V40" s="404" t="s">
        <v>51</v>
      </c>
      <c r="W40" s="405" t="s">
        <v>52</v>
      </c>
      <c r="Y40" s="121"/>
    </row>
    <row r="41" spans="1:25" x14ac:dyDescent="0.25">
      <c r="A41" s="1" t="s">
        <v>573</v>
      </c>
      <c r="B41" s="433"/>
      <c r="C41" s="194" t="s">
        <v>160</v>
      </c>
      <c r="D41" s="434"/>
      <c r="E41" s="434"/>
      <c r="F41" s="434"/>
      <c r="G41" s="434"/>
      <c r="H41" s="434"/>
      <c r="I41" s="434"/>
      <c r="J41" s="434"/>
      <c r="K41" s="434"/>
      <c r="L41" s="434"/>
      <c r="M41" s="434"/>
      <c r="N41" s="434"/>
      <c r="O41" s="434"/>
      <c r="P41" s="434"/>
      <c r="Q41" s="434"/>
      <c r="R41" s="434"/>
      <c r="S41" s="434"/>
      <c r="T41" s="434"/>
      <c r="U41" s="434"/>
      <c r="V41" s="434"/>
      <c r="W41" s="258"/>
      <c r="Y41" s="121"/>
    </row>
    <row r="42" spans="1:25" x14ac:dyDescent="0.25">
      <c r="A42" s="1" t="s">
        <v>574</v>
      </c>
      <c r="B42" s="124" t="str">
        <f>$B$8</f>
        <v>Ar rodiklis taikomas VPS priemonei?</v>
      </c>
      <c r="C42" s="131">
        <f>COUNTIFS(D42:W42,"taip")</f>
        <v>4</v>
      </c>
      <c r="D42" s="410" t="str">
        <f>HLOOKUP(D$6,'10'!D$6:D$70,$Y42,FALSE)</f>
        <v>Taip</v>
      </c>
      <c r="E42" s="410" t="str">
        <f>HLOOKUP(E$6,'10'!E$6:E$70,$Y42,FALSE)</f>
        <v>Taip</v>
      </c>
      <c r="F42" s="410" t="str">
        <f>HLOOKUP(F$6,'10'!F$6:F$70,$Y42,FALSE)</f>
        <v>Ne</v>
      </c>
      <c r="G42" s="410" t="str">
        <f>HLOOKUP(G$6,'10'!G$6:G$70,$Y42,FALSE)</f>
        <v>Taip</v>
      </c>
      <c r="H42" s="410" t="str">
        <f>HLOOKUP(H$6,'10'!H$6:H$70,$Y42,FALSE)</f>
        <v>Taip</v>
      </c>
      <c r="I42" s="410" t="str">
        <f>HLOOKUP(I$6,'10'!I$6:I$70,$Y42,FALSE)</f>
        <v>Ne</v>
      </c>
      <c r="J42" s="410" t="str">
        <f>HLOOKUP(J$6,'10'!J$6:J$70,$Y42,FALSE)</f>
        <v>Ne</v>
      </c>
      <c r="K42" s="410" t="str">
        <f>HLOOKUP(K$6,'10'!K$6:K$70,$Y42,FALSE)</f>
        <v>Ne</v>
      </c>
      <c r="L42" s="410" t="str">
        <f>HLOOKUP(L$6,'10'!L$6:L$70,$Y42,FALSE)</f>
        <v>Ne</v>
      </c>
      <c r="M42" s="410" t="str">
        <f>HLOOKUP(M$6,'10'!M$6:M$70,$Y42,FALSE)</f>
        <v>Ne</v>
      </c>
      <c r="N42" s="410" t="str">
        <f>HLOOKUP(N$6,'10'!N$6:N$70,$Y42,FALSE)</f>
        <v>Ne</v>
      </c>
      <c r="O42" s="410" t="str">
        <f>HLOOKUP(O$6,'10'!O$6:O$70,$Y42,FALSE)</f>
        <v>Ne</v>
      </c>
      <c r="P42" s="410" t="str">
        <f>HLOOKUP(P$6,'10'!P$6:P$70,$Y42,FALSE)</f>
        <v>Ne</v>
      </c>
      <c r="Q42" s="410" t="str">
        <f>HLOOKUP(Q$6,'10'!Q$6:Q$70,$Y42,FALSE)</f>
        <v>Ne</v>
      </c>
      <c r="R42" s="410" t="str">
        <f>HLOOKUP(R$6,'10'!R$6:R$70,$Y42,FALSE)</f>
        <v>Ne</v>
      </c>
      <c r="S42" s="410" t="str">
        <f>HLOOKUP(S$6,'10'!S$6:S$70,$Y42,FALSE)</f>
        <v>Ne</v>
      </c>
      <c r="T42" s="410" t="str">
        <f>HLOOKUP(T$6,'10'!T$6:T$70,$Y42,FALSE)</f>
        <v>Ne</v>
      </c>
      <c r="U42" s="410" t="str">
        <f>HLOOKUP(U$6,'10'!U$6:U$70,$Y42,FALSE)</f>
        <v>Ne</v>
      </c>
      <c r="V42" s="410" t="str">
        <f>HLOOKUP(V$6,'10'!V$6:V$70,$Y42,FALSE)</f>
        <v>Ne</v>
      </c>
      <c r="W42" s="411" t="str">
        <f>HLOOKUP(W$6,'10'!W$6:W$70,$Y42,FALSE)</f>
        <v>Ne</v>
      </c>
      <c r="Y42" s="121">
        <v>52</v>
      </c>
    </row>
    <row r="43" spans="1:25" x14ac:dyDescent="0.25">
      <c r="A43" s="1" t="s">
        <v>575</v>
      </c>
      <c r="B43" s="130" t="str">
        <f>$B$9</f>
        <v>Kiekybinis tikslas iki 2029 m.</v>
      </c>
      <c r="C43" s="412">
        <f>SUM(D43:W43)</f>
        <v>15</v>
      </c>
      <c r="D43" s="439">
        <v>4</v>
      </c>
      <c r="E43" s="435">
        <v>4</v>
      </c>
      <c r="F43" s="435"/>
      <c r="G43" s="435">
        <v>1</v>
      </c>
      <c r="H43" s="435">
        <v>6</v>
      </c>
      <c r="I43" s="435"/>
      <c r="J43" s="435"/>
      <c r="K43" s="435"/>
      <c r="L43" s="435"/>
      <c r="M43" s="435"/>
      <c r="N43" s="435"/>
      <c r="O43" s="435"/>
      <c r="P43" s="435"/>
      <c r="Q43" s="435"/>
      <c r="R43" s="435"/>
      <c r="S43" s="435"/>
      <c r="T43" s="435"/>
      <c r="U43" s="435"/>
      <c r="V43" s="435"/>
      <c r="W43" s="436"/>
      <c r="Y43" s="121"/>
    </row>
    <row r="44" spans="1:25" x14ac:dyDescent="0.25">
      <c r="A44" s="1" t="s">
        <v>576</v>
      </c>
      <c r="B44" s="128" t="s">
        <v>241</v>
      </c>
      <c r="C44" s="224"/>
      <c r="D44" s="417"/>
      <c r="E44" s="418"/>
      <c r="F44" s="418"/>
      <c r="G44" s="418"/>
      <c r="H44" s="418"/>
      <c r="I44" s="418"/>
      <c r="J44" s="418"/>
      <c r="K44" s="418"/>
      <c r="L44" s="418"/>
      <c r="M44" s="418"/>
      <c r="N44" s="418"/>
      <c r="O44" s="418"/>
      <c r="P44" s="418"/>
      <c r="Q44" s="418"/>
      <c r="R44" s="418"/>
      <c r="S44" s="418"/>
      <c r="T44" s="418"/>
      <c r="U44" s="418"/>
      <c r="V44" s="418"/>
      <c r="W44" s="419"/>
      <c r="Y44" s="121"/>
    </row>
    <row r="45" spans="1:25" x14ac:dyDescent="0.25">
      <c r="A45" s="1" t="s">
        <v>577</v>
      </c>
      <c r="B45" s="99" t="s">
        <v>100</v>
      </c>
      <c r="C45" s="425"/>
      <c r="D45" s="422"/>
      <c r="E45" s="423"/>
      <c r="F45" s="423"/>
      <c r="G45" s="423"/>
      <c r="H45" s="423"/>
      <c r="I45" s="423"/>
      <c r="J45" s="423"/>
      <c r="K45" s="423"/>
      <c r="L45" s="423"/>
      <c r="M45" s="423"/>
      <c r="N45" s="423"/>
      <c r="O45" s="423"/>
      <c r="P45" s="423"/>
      <c r="Q45" s="423"/>
      <c r="R45" s="423"/>
      <c r="S45" s="423"/>
      <c r="T45" s="423"/>
      <c r="U45" s="423"/>
      <c r="V45" s="423"/>
      <c r="W45" s="424"/>
      <c r="Y45" s="121"/>
    </row>
    <row r="46" spans="1:25" x14ac:dyDescent="0.25">
      <c r="A46" s="1" t="s">
        <v>578</v>
      </c>
      <c r="B46" s="99" t="s">
        <v>101</v>
      </c>
      <c r="C46" s="425">
        <v>3</v>
      </c>
      <c r="D46" s="422">
        <v>2</v>
      </c>
      <c r="E46" s="423">
        <v>1</v>
      </c>
      <c r="F46" s="423"/>
      <c r="G46" s="423"/>
      <c r="H46" s="423"/>
      <c r="I46" s="423"/>
      <c r="J46" s="423"/>
      <c r="K46" s="423"/>
      <c r="L46" s="423"/>
      <c r="M46" s="423"/>
      <c r="N46" s="423"/>
      <c r="O46" s="423"/>
      <c r="P46" s="423"/>
      <c r="Q46" s="423"/>
      <c r="R46" s="423"/>
      <c r="S46" s="423"/>
      <c r="T46" s="423"/>
      <c r="U46" s="423"/>
      <c r="V46" s="423"/>
      <c r="W46" s="424"/>
      <c r="Y46" s="121"/>
    </row>
    <row r="47" spans="1:25" x14ac:dyDescent="0.25">
      <c r="A47" s="1" t="s">
        <v>579</v>
      </c>
      <c r="B47" s="99" t="s">
        <v>102</v>
      </c>
      <c r="C47" s="425">
        <v>3</v>
      </c>
      <c r="D47" s="422"/>
      <c r="E47" s="423">
        <v>1</v>
      </c>
      <c r="F47" s="423"/>
      <c r="G47" s="423"/>
      <c r="H47" s="423">
        <v>2</v>
      </c>
      <c r="I47" s="423"/>
      <c r="J47" s="423"/>
      <c r="K47" s="423"/>
      <c r="L47" s="423"/>
      <c r="M47" s="423"/>
      <c r="N47" s="423"/>
      <c r="O47" s="423"/>
      <c r="P47" s="423"/>
      <c r="Q47" s="423"/>
      <c r="R47" s="423"/>
      <c r="S47" s="423"/>
      <c r="T47" s="423"/>
      <c r="U47" s="423"/>
      <c r="V47" s="423"/>
      <c r="W47" s="424"/>
      <c r="Y47" s="121"/>
    </row>
    <row r="48" spans="1:25" x14ac:dyDescent="0.25">
      <c r="A48" s="1" t="s">
        <v>580</v>
      </c>
      <c r="B48" s="99" t="s">
        <v>103</v>
      </c>
      <c r="C48" s="425">
        <v>6</v>
      </c>
      <c r="D48" s="422">
        <v>2</v>
      </c>
      <c r="E48" s="423">
        <v>2</v>
      </c>
      <c r="F48" s="423"/>
      <c r="G48" s="423"/>
      <c r="H48" s="423">
        <v>2</v>
      </c>
      <c r="I48" s="423"/>
      <c r="J48" s="423"/>
      <c r="K48" s="423"/>
      <c r="L48" s="423"/>
      <c r="M48" s="423"/>
      <c r="N48" s="423"/>
      <c r="O48" s="423"/>
      <c r="P48" s="423"/>
      <c r="Q48" s="423"/>
      <c r="R48" s="423"/>
      <c r="S48" s="423"/>
      <c r="T48" s="423"/>
      <c r="U48" s="423"/>
      <c r="V48" s="423"/>
      <c r="W48" s="424"/>
      <c r="Y48" s="121"/>
    </row>
    <row r="49" spans="1:25" x14ac:dyDescent="0.25">
      <c r="A49" s="1" t="s">
        <v>581</v>
      </c>
      <c r="B49" s="99" t="s">
        <v>104</v>
      </c>
      <c r="C49" s="425">
        <v>3</v>
      </c>
      <c r="D49" s="422"/>
      <c r="E49" s="423"/>
      <c r="F49" s="423"/>
      <c r="G49" s="423">
        <v>1</v>
      </c>
      <c r="H49" s="423">
        <v>2</v>
      </c>
      <c r="I49" s="423"/>
      <c r="J49" s="423"/>
      <c r="K49" s="423"/>
      <c r="L49" s="423"/>
      <c r="M49" s="423"/>
      <c r="N49" s="423"/>
      <c r="O49" s="423"/>
      <c r="P49" s="423"/>
      <c r="Q49" s="423"/>
      <c r="R49" s="423"/>
      <c r="S49" s="423"/>
      <c r="T49" s="423"/>
      <c r="U49" s="423"/>
      <c r="V49" s="423"/>
      <c r="W49" s="424"/>
      <c r="Y49" s="121"/>
    </row>
    <row r="50" spans="1:25" x14ac:dyDescent="0.25">
      <c r="A50" s="1" t="s">
        <v>582</v>
      </c>
      <c r="B50" s="99" t="s">
        <v>105</v>
      </c>
      <c r="C50" s="425"/>
      <c r="D50" s="422"/>
      <c r="E50" s="423"/>
      <c r="F50" s="423"/>
      <c r="G50" s="423"/>
      <c r="H50" s="423"/>
      <c r="I50" s="423"/>
      <c r="J50" s="423"/>
      <c r="K50" s="423"/>
      <c r="L50" s="423"/>
      <c r="M50" s="423"/>
      <c r="N50" s="423"/>
      <c r="O50" s="423"/>
      <c r="P50" s="423"/>
      <c r="Q50" s="423"/>
      <c r="R50" s="423"/>
      <c r="S50" s="423"/>
      <c r="T50" s="423"/>
      <c r="U50" s="423"/>
      <c r="V50" s="423"/>
      <c r="W50" s="424"/>
      <c r="Y50" s="121"/>
    </row>
    <row r="51" spans="1:25" x14ac:dyDescent="0.25">
      <c r="A51" s="1" t="s">
        <v>583</v>
      </c>
      <c r="B51" s="426" t="s">
        <v>401</v>
      </c>
      <c r="C51" s="416"/>
      <c r="D51" s="422"/>
      <c r="E51" s="423"/>
      <c r="F51" s="423"/>
      <c r="G51" s="423"/>
      <c r="H51" s="423"/>
      <c r="I51" s="423"/>
      <c r="J51" s="423"/>
      <c r="K51" s="423"/>
      <c r="L51" s="423"/>
      <c r="M51" s="423"/>
      <c r="N51" s="423"/>
      <c r="O51" s="423"/>
      <c r="P51" s="423"/>
      <c r="Q51" s="423"/>
      <c r="R51" s="423"/>
      <c r="S51" s="423"/>
      <c r="T51" s="423"/>
      <c r="U51" s="423"/>
      <c r="V51" s="423"/>
      <c r="W51" s="424"/>
      <c r="Y51" s="121"/>
    </row>
    <row r="52" spans="1:25" x14ac:dyDescent="0.25">
      <c r="A52" s="1" t="s">
        <v>584</v>
      </c>
      <c r="B52" s="427" t="s">
        <v>402</v>
      </c>
      <c r="C52" s="428"/>
      <c r="D52" s="422"/>
      <c r="E52" s="423"/>
      <c r="F52" s="423"/>
      <c r="G52" s="423"/>
      <c r="H52" s="423"/>
      <c r="I52" s="423"/>
      <c r="J52" s="423"/>
      <c r="K52" s="423"/>
      <c r="L52" s="423"/>
      <c r="M52" s="423"/>
      <c r="N52" s="423"/>
      <c r="O52" s="423"/>
      <c r="P52" s="423"/>
      <c r="Q52" s="423"/>
      <c r="R52" s="423"/>
      <c r="S52" s="423"/>
      <c r="T52" s="423"/>
      <c r="U52" s="423"/>
      <c r="V52" s="423"/>
      <c r="W52" s="424"/>
      <c r="Y52" s="121"/>
    </row>
    <row r="53" spans="1:25" x14ac:dyDescent="0.25">
      <c r="A53" s="1" t="s">
        <v>585</v>
      </c>
      <c r="B53" s="128" t="s">
        <v>160</v>
      </c>
      <c r="C53" s="438">
        <f>SUM(C45:C50)</f>
        <v>15</v>
      </c>
      <c r="D53" s="422"/>
      <c r="E53" s="423"/>
      <c r="F53" s="423"/>
      <c r="G53" s="423"/>
      <c r="H53" s="423"/>
      <c r="I53" s="423"/>
      <c r="J53" s="423"/>
      <c r="K53" s="423"/>
      <c r="L53" s="423"/>
      <c r="M53" s="423"/>
      <c r="N53" s="423"/>
      <c r="O53" s="423"/>
      <c r="P53" s="423"/>
      <c r="Q53" s="423"/>
      <c r="R53" s="423"/>
      <c r="S53" s="423"/>
      <c r="T53" s="423"/>
      <c r="U53" s="423"/>
      <c r="V53" s="423"/>
      <c r="W53" s="424"/>
      <c r="Y53" s="121"/>
    </row>
    <row r="54" spans="1:25" x14ac:dyDescent="0.25">
      <c r="A54" s="1" t="s">
        <v>586</v>
      </c>
      <c r="B54" s="216" t="s">
        <v>1104</v>
      </c>
      <c r="C54" s="201" t="str">
        <f>IF(C43=C53,"Gerai","Klaida")</f>
        <v>Gerai</v>
      </c>
      <c r="D54" s="430"/>
      <c r="E54" s="431"/>
      <c r="F54" s="431"/>
      <c r="G54" s="431"/>
      <c r="H54" s="431"/>
      <c r="I54" s="431"/>
      <c r="J54" s="431"/>
      <c r="K54" s="431"/>
      <c r="L54" s="431"/>
      <c r="M54" s="431"/>
      <c r="N54" s="431"/>
      <c r="O54" s="431"/>
      <c r="P54" s="431"/>
      <c r="Q54" s="431"/>
      <c r="R54" s="431"/>
      <c r="S54" s="431"/>
      <c r="T54" s="431"/>
      <c r="U54" s="431"/>
      <c r="V54" s="431"/>
      <c r="W54" s="432"/>
      <c r="Y54" s="121"/>
    </row>
    <row r="55" spans="1:25" x14ac:dyDescent="0.25">
      <c r="A55" s="1" t="s">
        <v>587</v>
      </c>
      <c r="B55" s="1"/>
      <c r="Y55" s="121"/>
    </row>
    <row r="56" spans="1:25" ht="21" x14ac:dyDescent="0.25">
      <c r="A56" s="1" t="s">
        <v>588</v>
      </c>
      <c r="B56" s="406" t="s">
        <v>408</v>
      </c>
      <c r="C56" s="403" t="s">
        <v>154</v>
      </c>
      <c r="D56" s="404" t="s">
        <v>0</v>
      </c>
      <c r="E56" s="404" t="s">
        <v>1</v>
      </c>
      <c r="F56" s="404" t="s">
        <v>2</v>
      </c>
      <c r="G56" s="404" t="s">
        <v>3</v>
      </c>
      <c r="H56" s="404" t="s">
        <v>4</v>
      </c>
      <c r="I56" s="404" t="s">
        <v>5</v>
      </c>
      <c r="J56" s="404" t="s">
        <v>6</v>
      </c>
      <c r="K56" s="404" t="s">
        <v>7</v>
      </c>
      <c r="L56" s="404" t="s">
        <v>8</v>
      </c>
      <c r="M56" s="404" t="s">
        <v>9</v>
      </c>
      <c r="N56" s="404" t="s">
        <v>43</v>
      </c>
      <c r="O56" s="404" t="s">
        <v>44</v>
      </c>
      <c r="P56" s="404" t="s">
        <v>45</v>
      </c>
      <c r="Q56" s="404" t="s">
        <v>46</v>
      </c>
      <c r="R56" s="404" t="s">
        <v>47</v>
      </c>
      <c r="S56" s="404" t="s">
        <v>48</v>
      </c>
      <c r="T56" s="404" t="s">
        <v>49</v>
      </c>
      <c r="U56" s="404" t="s">
        <v>50</v>
      </c>
      <c r="V56" s="404" t="s">
        <v>51</v>
      </c>
      <c r="W56" s="405" t="s">
        <v>52</v>
      </c>
      <c r="Y56" s="121"/>
    </row>
    <row r="57" spans="1:25" x14ac:dyDescent="0.25">
      <c r="A57" s="1" t="s">
        <v>589</v>
      </c>
      <c r="B57" s="433"/>
      <c r="C57" s="194" t="s">
        <v>160</v>
      </c>
      <c r="D57" s="434"/>
      <c r="E57" s="434"/>
      <c r="F57" s="434"/>
      <c r="G57" s="434"/>
      <c r="H57" s="434"/>
      <c r="I57" s="434"/>
      <c r="J57" s="434"/>
      <c r="K57" s="434"/>
      <c r="L57" s="434"/>
      <c r="M57" s="434"/>
      <c r="N57" s="434"/>
      <c r="O57" s="434"/>
      <c r="P57" s="434"/>
      <c r="Q57" s="434"/>
      <c r="R57" s="434"/>
      <c r="S57" s="434"/>
      <c r="T57" s="434"/>
      <c r="U57" s="434"/>
      <c r="V57" s="434"/>
      <c r="W57" s="258"/>
      <c r="Y57" s="121"/>
    </row>
    <row r="58" spans="1:25" x14ac:dyDescent="0.25">
      <c r="A58" s="1" t="s">
        <v>590</v>
      </c>
      <c r="B58" s="124" t="str">
        <f>$B$8</f>
        <v>Ar rodiklis taikomas VPS priemonei?</v>
      </c>
      <c r="C58" s="131">
        <f>COUNTIFS(D58:W58,"taip")</f>
        <v>5</v>
      </c>
      <c r="D58" s="410" t="str">
        <f>HLOOKUP(D$6,'10'!D$6:D$70,$Y58,FALSE)</f>
        <v>Taip</v>
      </c>
      <c r="E58" s="410" t="str">
        <f>HLOOKUP(E$6,'10'!E$6:E$70,$Y58,FALSE)</f>
        <v>Taip</v>
      </c>
      <c r="F58" s="410" t="str">
        <f>HLOOKUP(F$6,'10'!F$6:F$70,$Y58,FALSE)</f>
        <v>Ne</v>
      </c>
      <c r="G58" s="410" t="str">
        <f>HLOOKUP(G$6,'10'!G$6:G$70,$Y58,FALSE)</f>
        <v>Taip</v>
      </c>
      <c r="H58" s="410" t="str">
        <f>HLOOKUP(H$6,'10'!H$6:H$70,$Y58,FALSE)</f>
        <v>Taip</v>
      </c>
      <c r="I58" s="410" t="str">
        <f>HLOOKUP(I$6,'10'!I$6:I$70,$Y58,FALSE)</f>
        <v>Taip</v>
      </c>
      <c r="J58" s="410" t="str">
        <f>HLOOKUP(J$6,'10'!J$6:J$70,$Y58,FALSE)</f>
        <v>Ne</v>
      </c>
      <c r="K58" s="410" t="str">
        <f>HLOOKUP(K$6,'10'!K$6:K$70,$Y58,FALSE)</f>
        <v>Ne</v>
      </c>
      <c r="L58" s="410" t="str">
        <f>HLOOKUP(L$6,'10'!L$6:L$70,$Y58,FALSE)</f>
        <v>Ne</v>
      </c>
      <c r="M58" s="410" t="str">
        <f>HLOOKUP(M$6,'10'!M$6:M$70,$Y58,FALSE)</f>
        <v>Ne</v>
      </c>
      <c r="N58" s="410" t="str">
        <f>HLOOKUP(N$6,'10'!N$6:N$70,$Y58,FALSE)</f>
        <v>Ne</v>
      </c>
      <c r="O58" s="410" t="str">
        <f>HLOOKUP(O$6,'10'!O$6:O$70,$Y58,FALSE)</f>
        <v>Ne</v>
      </c>
      <c r="P58" s="410" t="str">
        <f>HLOOKUP(P$6,'10'!P$6:P$70,$Y58,FALSE)</f>
        <v>Ne</v>
      </c>
      <c r="Q58" s="410" t="str">
        <f>HLOOKUP(Q$6,'10'!Q$6:Q$70,$Y58,FALSE)</f>
        <v>Ne</v>
      </c>
      <c r="R58" s="410" t="str">
        <f>HLOOKUP(R$6,'10'!R$6:R$70,$Y58,FALSE)</f>
        <v>Ne</v>
      </c>
      <c r="S58" s="410" t="str">
        <f>HLOOKUP(S$6,'10'!S$6:S$70,$Y58,FALSE)</f>
        <v>Ne</v>
      </c>
      <c r="T58" s="410" t="str">
        <f>HLOOKUP(T$6,'10'!T$6:T$70,$Y58,FALSE)</f>
        <v>Ne</v>
      </c>
      <c r="U58" s="410" t="str">
        <f>HLOOKUP(U$6,'10'!U$6:U$70,$Y58,FALSE)</f>
        <v>Ne</v>
      </c>
      <c r="V58" s="410" t="str">
        <f>HLOOKUP(V$6,'10'!V$6:V$70,$Y58,FALSE)</f>
        <v>Ne</v>
      </c>
      <c r="W58" s="411" t="str">
        <f>HLOOKUP(W$6,'10'!W$6:W$70,$Y58,FALSE)</f>
        <v>Ne</v>
      </c>
      <c r="Y58" s="121">
        <v>53</v>
      </c>
    </row>
    <row r="59" spans="1:25" x14ac:dyDescent="0.25">
      <c r="A59" s="1" t="s">
        <v>591</v>
      </c>
      <c r="B59" s="130" t="str">
        <f>$B$9</f>
        <v>Kiekybinis tikslas iki 2029 m.</v>
      </c>
      <c r="C59" s="412">
        <f>SUM(D59:W59)</f>
        <v>650</v>
      </c>
      <c r="D59" s="439">
        <v>20</v>
      </c>
      <c r="E59" s="435">
        <v>20</v>
      </c>
      <c r="F59" s="435"/>
      <c r="G59" s="435">
        <v>50</v>
      </c>
      <c r="H59" s="435">
        <v>60</v>
      </c>
      <c r="I59" s="435">
        <v>500</v>
      </c>
      <c r="J59" s="435"/>
      <c r="K59" s="435"/>
      <c r="L59" s="435"/>
      <c r="M59" s="435"/>
      <c r="N59" s="435"/>
      <c r="O59" s="435"/>
      <c r="P59" s="435"/>
      <c r="Q59" s="435"/>
      <c r="R59" s="435"/>
      <c r="S59" s="435"/>
      <c r="T59" s="435"/>
      <c r="U59" s="435"/>
      <c r="V59" s="435"/>
      <c r="W59" s="436"/>
      <c r="Y59" s="121"/>
    </row>
    <row r="60" spans="1:25" x14ac:dyDescent="0.25">
      <c r="A60" s="1" t="s">
        <v>592</v>
      </c>
      <c r="B60" s="128" t="s">
        <v>241</v>
      </c>
      <c r="C60" s="224"/>
      <c r="D60" s="417"/>
      <c r="E60" s="418"/>
      <c r="F60" s="418"/>
      <c r="G60" s="418"/>
      <c r="H60" s="418"/>
      <c r="I60" s="418"/>
      <c r="J60" s="418"/>
      <c r="K60" s="418"/>
      <c r="L60" s="418"/>
      <c r="M60" s="418"/>
      <c r="N60" s="418"/>
      <c r="O60" s="418"/>
      <c r="P60" s="418"/>
      <c r="Q60" s="418"/>
      <c r="R60" s="418"/>
      <c r="S60" s="418"/>
      <c r="T60" s="418"/>
      <c r="U60" s="418"/>
      <c r="V60" s="418"/>
      <c r="W60" s="419"/>
      <c r="Y60" s="121"/>
    </row>
    <row r="61" spans="1:25" x14ac:dyDescent="0.25">
      <c r="A61" s="1" t="s">
        <v>593</v>
      </c>
      <c r="B61" s="99" t="s">
        <v>100</v>
      </c>
      <c r="C61" s="425"/>
      <c r="D61" s="422"/>
      <c r="E61" s="423"/>
      <c r="F61" s="423"/>
      <c r="G61" s="423"/>
      <c r="H61" s="423"/>
      <c r="I61" s="423"/>
      <c r="J61" s="423"/>
      <c r="K61" s="423"/>
      <c r="L61" s="423"/>
      <c r="M61" s="423"/>
      <c r="N61" s="423"/>
      <c r="O61" s="423"/>
      <c r="P61" s="423"/>
      <c r="Q61" s="423"/>
      <c r="R61" s="423"/>
      <c r="S61" s="423"/>
      <c r="T61" s="423"/>
      <c r="U61" s="423"/>
      <c r="V61" s="423"/>
      <c r="W61" s="424"/>
      <c r="Y61" s="121"/>
    </row>
    <row r="62" spans="1:25" x14ac:dyDescent="0.25">
      <c r="A62" s="1" t="s">
        <v>594</v>
      </c>
      <c r="B62" s="99" t="s">
        <v>101</v>
      </c>
      <c r="C62" s="425">
        <v>15</v>
      </c>
      <c r="D62" s="422">
        <v>10</v>
      </c>
      <c r="E62" s="423">
        <v>5</v>
      </c>
      <c r="F62" s="423"/>
      <c r="G62" s="423"/>
      <c r="H62" s="423"/>
      <c r="I62" s="423"/>
      <c r="J62" s="423"/>
      <c r="K62" s="423"/>
      <c r="L62" s="423"/>
      <c r="M62" s="423"/>
      <c r="N62" s="423"/>
      <c r="O62" s="423"/>
      <c r="P62" s="423"/>
      <c r="Q62" s="423"/>
      <c r="R62" s="423"/>
      <c r="S62" s="423"/>
      <c r="T62" s="423"/>
      <c r="U62" s="423"/>
      <c r="V62" s="423"/>
      <c r="W62" s="424"/>
      <c r="Y62" s="121"/>
    </row>
    <row r="63" spans="1:25" x14ac:dyDescent="0.25">
      <c r="A63" s="1" t="s">
        <v>595</v>
      </c>
      <c r="B63" s="99" t="s">
        <v>102</v>
      </c>
      <c r="C63" s="425">
        <v>25</v>
      </c>
      <c r="D63" s="422"/>
      <c r="E63" s="423">
        <v>5</v>
      </c>
      <c r="F63" s="423"/>
      <c r="G63" s="423"/>
      <c r="H63" s="423">
        <v>20</v>
      </c>
      <c r="I63" s="423"/>
      <c r="J63" s="423"/>
      <c r="K63" s="423"/>
      <c r="L63" s="423"/>
      <c r="M63" s="423"/>
      <c r="N63" s="423"/>
      <c r="O63" s="423"/>
      <c r="P63" s="423"/>
      <c r="Q63" s="423"/>
      <c r="R63" s="423"/>
      <c r="S63" s="423"/>
      <c r="T63" s="423"/>
      <c r="U63" s="423"/>
      <c r="V63" s="423"/>
      <c r="W63" s="424"/>
      <c r="Y63" s="121"/>
    </row>
    <row r="64" spans="1:25" x14ac:dyDescent="0.25">
      <c r="A64" s="1" t="s">
        <v>596</v>
      </c>
      <c r="B64" s="99" t="s">
        <v>103</v>
      </c>
      <c r="C64" s="425">
        <v>40</v>
      </c>
      <c r="D64" s="422">
        <v>10</v>
      </c>
      <c r="E64" s="423">
        <v>10</v>
      </c>
      <c r="F64" s="423"/>
      <c r="G64" s="423"/>
      <c r="H64" s="423">
        <v>20</v>
      </c>
      <c r="I64" s="423"/>
      <c r="J64" s="423"/>
      <c r="K64" s="423"/>
      <c r="L64" s="423"/>
      <c r="M64" s="423"/>
      <c r="N64" s="423"/>
      <c r="O64" s="423"/>
      <c r="P64" s="423"/>
      <c r="Q64" s="423"/>
      <c r="R64" s="423"/>
      <c r="S64" s="423"/>
      <c r="T64" s="423"/>
      <c r="U64" s="423"/>
      <c r="V64" s="423"/>
      <c r="W64" s="424"/>
      <c r="Y64" s="121"/>
    </row>
    <row r="65" spans="1:25" x14ac:dyDescent="0.25">
      <c r="A65" s="1" t="s">
        <v>597</v>
      </c>
      <c r="B65" s="99" t="s">
        <v>104</v>
      </c>
      <c r="C65" s="425">
        <v>570</v>
      </c>
      <c r="D65" s="422"/>
      <c r="E65" s="423"/>
      <c r="F65" s="423"/>
      <c r="G65" s="423">
        <v>50</v>
      </c>
      <c r="H65" s="423">
        <v>20</v>
      </c>
      <c r="I65" s="423">
        <v>500</v>
      </c>
      <c r="J65" s="423"/>
      <c r="K65" s="423"/>
      <c r="L65" s="423"/>
      <c r="M65" s="423"/>
      <c r="N65" s="423"/>
      <c r="O65" s="423"/>
      <c r="P65" s="423"/>
      <c r="Q65" s="423"/>
      <c r="R65" s="423"/>
      <c r="S65" s="423"/>
      <c r="T65" s="423"/>
      <c r="U65" s="423"/>
      <c r="V65" s="423"/>
      <c r="W65" s="424"/>
      <c r="Y65" s="121"/>
    </row>
    <row r="66" spans="1:25" x14ac:dyDescent="0.25">
      <c r="A66" s="1" t="s">
        <v>598</v>
      </c>
      <c r="B66" s="99" t="s">
        <v>105</v>
      </c>
      <c r="C66" s="425"/>
      <c r="D66" s="422"/>
      <c r="E66" s="423"/>
      <c r="F66" s="423"/>
      <c r="G66" s="423"/>
      <c r="H66" s="423"/>
      <c r="I66" s="423"/>
      <c r="J66" s="423"/>
      <c r="K66" s="423"/>
      <c r="L66" s="423"/>
      <c r="M66" s="423"/>
      <c r="N66" s="423"/>
      <c r="O66" s="423"/>
      <c r="P66" s="423"/>
      <c r="Q66" s="423"/>
      <c r="R66" s="423"/>
      <c r="S66" s="423"/>
      <c r="T66" s="423"/>
      <c r="U66" s="423"/>
      <c r="V66" s="423"/>
      <c r="W66" s="424"/>
      <c r="Y66" s="121"/>
    </row>
    <row r="67" spans="1:25" x14ac:dyDescent="0.25">
      <c r="A67" s="1" t="s">
        <v>599</v>
      </c>
      <c r="B67" s="426" t="s">
        <v>401</v>
      </c>
      <c r="C67" s="416"/>
      <c r="D67" s="422"/>
      <c r="E67" s="423"/>
      <c r="F67" s="423"/>
      <c r="G67" s="423"/>
      <c r="H67" s="423"/>
      <c r="I67" s="423"/>
      <c r="J67" s="423"/>
      <c r="K67" s="423"/>
      <c r="L67" s="423"/>
      <c r="M67" s="423"/>
      <c r="N67" s="423"/>
      <c r="O67" s="423"/>
      <c r="P67" s="423"/>
      <c r="Q67" s="423"/>
      <c r="R67" s="423"/>
      <c r="S67" s="423"/>
      <c r="T67" s="423"/>
      <c r="U67" s="423"/>
      <c r="V67" s="423"/>
      <c r="W67" s="424"/>
      <c r="Y67" s="121"/>
    </row>
    <row r="68" spans="1:25" x14ac:dyDescent="0.25">
      <c r="A68" s="1" t="s">
        <v>600</v>
      </c>
      <c r="B68" s="427" t="s">
        <v>402</v>
      </c>
      <c r="C68" s="428"/>
      <c r="D68" s="422"/>
      <c r="E68" s="423"/>
      <c r="F68" s="423"/>
      <c r="G68" s="423"/>
      <c r="H68" s="423"/>
      <c r="I68" s="423"/>
      <c r="J68" s="423"/>
      <c r="K68" s="423"/>
      <c r="L68" s="423"/>
      <c r="M68" s="423"/>
      <c r="N68" s="423"/>
      <c r="O68" s="423"/>
      <c r="P68" s="423"/>
      <c r="Q68" s="423"/>
      <c r="R68" s="423"/>
      <c r="S68" s="423"/>
      <c r="T68" s="423"/>
      <c r="U68" s="423"/>
      <c r="V68" s="423"/>
      <c r="W68" s="424"/>
      <c r="Y68" s="121"/>
    </row>
    <row r="69" spans="1:25" x14ac:dyDescent="0.25">
      <c r="A69" s="1" t="s">
        <v>601</v>
      </c>
      <c r="B69" s="128" t="s">
        <v>160</v>
      </c>
      <c r="C69" s="438">
        <f>SUM(C61:C66)</f>
        <v>650</v>
      </c>
      <c r="D69" s="422"/>
      <c r="E69" s="423"/>
      <c r="F69" s="423"/>
      <c r="G69" s="423"/>
      <c r="H69" s="423"/>
      <c r="I69" s="423"/>
      <c r="J69" s="423"/>
      <c r="K69" s="423"/>
      <c r="L69" s="423"/>
      <c r="M69" s="423"/>
      <c r="N69" s="423"/>
      <c r="O69" s="423"/>
      <c r="P69" s="423"/>
      <c r="Q69" s="423"/>
      <c r="R69" s="423"/>
      <c r="S69" s="423"/>
      <c r="T69" s="423"/>
      <c r="U69" s="423"/>
      <c r="V69" s="423"/>
      <c r="W69" s="424"/>
      <c r="Y69" s="121"/>
    </row>
    <row r="70" spans="1:25" x14ac:dyDescent="0.25">
      <c r="A70" s="1" t="s">
        <v>602</v>
      </c>
      <c r="B70" s="216" t="s">
        <v>1104</v>
      </c>
      <c r="C70" s="201" t="str">
        <f>IF(C59=C69,"Gerai","Klaida")</f>
        <v>Gerai</v>
      </c>
      <c r="D70" s="430"/>
      <c r="E70" s="431"/>
      <c r="F70" s="431"/>
      <c r="G70" s="431"/>
      <c r="H70" s="431"/>
      <c r="I70" s="431"/>
      <c r="J70" s="431"/>
      <c r="K70" s="431"/>
      <c r="L70" s="431"/>
      <c r="M70" s="431"/>
      <c r="N70" s="431"/>
      <c r="O70" s="431"/>
      <c r="P70" s="431"/>
      <c r="Q70" s="431"/>
      <c r="R70" s="431"/>
      <c r="S70" s="431"/>
      <c r="T70" s="431"/>
      <c r="U70" s="431"/>
      <c r="V70" s="431"/>
      <c r="W70" s="432"/>
      <c r="Y70" s="121"/>
    </row>
    <row r="71" spans="1:25" x14ac:dyDescent="0.25">
      <c r="A71" s="1" t="s">
        <v>603</v>
      </c>
      <c r="B71" s="1"/>
      <c r="Y71" s="121"/>
    </row>
    <row r="72" spans="1:25" ht="21" x14ac:dyDescent="0.25">
      <c r="A72" s="1" t="s">
        <v>604</v>
      </c>
      <c r="B72" s="406" t="s">
        <v>409</v>
      </c>
      <c r="C72" s="403" t="s">
        <v>155</v>
      </c>
      <c r="D72" s="404" t="s">
        <v>0</v>
      </c>
      <c r="E72" s="404" t="s">
        <v>1</v>
      </c>
      <c r="F72" s="404" t="s">
        <v>2</v>
      </c>
      <c r="G72" s="404" t="s">
        <v>3</v>
      </c>
      <c r="H72" s="404" t="s">
        <v>4</v>
      </c>
      <c r="I72" s="404" t="s">
        <v>5</v>
      </c>
      <c r="J72" s="404" t="s">
        <v>6</v>
      </c>
      <c r="K72" s="404" t="s">
        <v>7</v>
      </c>
      <c r="L72" s="404" t="s">
        <v>8</v>
      </c>
      <c r="M72" s="404" t="s">
        <v>9</v>
      </c>
      <c r="N72" s="404" t="s">
        <v>43</v>
      </c>
      <c r="O72" s="404" t="s">
        <v>44</v>
      </c>
      <c r="P72" s="404" t="s">
        <v>45</v>
      </c>
      <c r="Q72" s="404" t="s">
        <v>46</v>
      </c>
      <c r="R72" s="404" t="s">
        <v>47</v>
      </c>
      <c r="S72" s="404" t="s">
        <v>48</v>
      </c>
      <c r="T72" s="404" t="s">
        <v>49</v>
      </c>
      <c r="U72" s="404" t="s">
        <v>50</v>
      </c>
      <c r="V72" s="404" t="s">
        <v>51</v>
      </c>
      <c r="W72" s="405" t="s">
        <v>52</v>
      </c>
      <c r="Y72" s="121"/>
    </row>
    <row r="73" spans="1:25" x14ac:dyDescent="0.25">
      <c r="A73" s="1" t="s">
        <v>605</v>
      </c>
      <c r="B73" s="433"/>
      <c r="C73" s="194" t="s">
        <v>160</v>
      </c>
      <c r="D73" s="434"/>
      <c r="E73" s="434"/>
      <c r="F73" s="434"/>
      <c r="G73" s="434"/>
      <c r="H73" s="434"/>
      <c r="I73" s="434"/>
      <c r="J73" s="434"/>
      <c r="K73" s="434"/>
      <c r="L73" s="434"/>
      <c r="M73" s="434"/>
      <c r="N73" s="434"/>
      <c r="O73" s="434"/>
      <c r="P73" s="434"/>
      <c r="Q73" s="434"/>
      <c r="R73" s="434"/>
      <c r="S73" s="434"/>
      <c r="T73" s="434"/>
      <c r="U73" s="434"/>
      <c r="V73" s="434"/>
      <c r="W73" s="258"/>
      <c r="Y73" s="121"/>
    </row>
    <row r="74" spans="1:25" x14ac:dyDescent="0.25">
      <c r="A74" s="1" t="s">
        <v>606</v>
      </c>
      <c r="B74" s="124" t="str">
        <f>$B$8</f>
        <v>Ar rodiklis taikomas VPS priemonei?</v>
      </c>
      <c r="C74" s="131">
        <f>COUNTIFS(D74:W74,"taip")</f>
        <v>5</v>
      </c>
      <c r="D74" s="410" t="str">
        <f>HLOOKUP(D$6,'10'!D$6:D$70,$Y74,FALSE)</f>
        <v>Ne</v>
      </c>
      <c r="E74" s="410" t="str">
        <f>HLOOKUP(E$6,'10'!E$6:E$70,$Y74,FALSE)</f>
        <v>Ne</v>
      </c>
      <c r="F74" s="410" t="str">
        <f>HLOOKUP(F$6,'10'!F$6:F$70,$Y74,FALSE)</f>
        <v>Ne</v>
      </c>
      <c r="G74" s="410" t="str">
        <f>HLOOKUP(G$6,'10'!G$6:G$70,$Y74,FALSE)</f>
        <v>Taip</v>
      </c>
      <c r="H74" s="410" t="str">
        <f>HLOOKUP(H$6,'10'!H$6:H$70,$Y74,FALSE)</f>
        <v>Taip</v>
      </c>
      <c r="I74" s="410" t="str">
        <f>HLOOKUP(I$6,'10'!I$6:I$70,$Y74,FALSE)</f>
        <v>Taip</v>
      </c>
      <c r="J74" s="410" t="str">
        <f>HLOOKUP(J$6,'10'!J$6:J$70,$Y74,FALSE)</f>
        <v>Taip</v>
      </c>
      <c r="K74" s="410" t="str">
        <f>HLOOKUP(K$6,'10'!K$6:K$70,$Y74,FALSE)</f>
        <v>Taip</v>
      </c>
      <c r="L74" s="410" t="str">
        <f>HLOOKUP(L$6,'10'!L$6:L$70,$Y74,FALSE)</f>
        <v>Ne</v>
      </c>
      <c r="M74" s="410" t="str">
        <f>HLOOKUP(M$6,'10'!M$6:M$70,$Y74,FALSE)</f>
        <v>Ne</v>
      </c>
      <c r="N74" s="410" t="str">
        <f>HLOOKUP(N$6,'10'!N$6:N$70,$Y74,FALSE)</f>
        <v>Ne</v>
      </c>
      <c r="O74" s="410" t="str">
        <f>HLOOKUP(O$6,'10'!O$6:O$70,$Y74,FALSE)</f>
        <v>Ne</v>
      </c>
      <c r="P74" s="410" t="str">
        <f>HLOOKUP(P$6,'10'!P$6:P$70,$Y74,FALSE)</f>
        <v>Ne</v>
      </c>
      <c r="Q74" s="410" t="str">
        <f>HLOOKUP(Q$6,'10'!Q$6:Q$70,$Y74,FALSE)</f>
        <v>Ne</v>
      </c>
      <c r="R74" s="410" t="str">
        <f>HLOOKUP(R$6,'10'!R$6:R$70,$Y74,FALSE)</f>
        <v>Ne</v>
      </c>
      <c r="S74" s="410" t="str">
        <f>HLOOKUP(S$6,'10'!S$6:S$70,$Y74,FALSE)</f>
        <v>Ne</v>
      </c>
      <c r="T74" s="410" t="str">
        <f>HLOOKUP(T$6,'10'!T$6:T$70,$Y74,FALSE)</f>
        <v>Ne</v>
      </c>
      <c r="U74" s="410" t="str">
        <f>HLOOKUP(U$6,'10'!U$6:U$70,$Y74,FALSE)</f>
        <v>Ne</v>
      </c>
      <c r="V74" s="410" t="str">
        <f>HLOOKUP(V$6,'10'!V$6:V$70,$Y74,FALSE)</f>
        <v>Ne</v>
      </c>
      <c r="W74" s="411" t="str">
        <f>HLOOKUP(W$6,'10'!W$6:W$70,$Y74,FALSE)</f>
        <v>Ne</v>
      </c>
      <c r="Y74" s="121">
        <v>54</v>
      </c>
    </row>
    <row r="75" spans="1:25" x14ac:dyDescent="0.25">
      <c r="A75" s="1" t="s">
        <v>607</v>
      </c>
      <c r="B75" s="130" t="str">
        <f>$B$9</f>
        <v>Kiekybinis tikslas iki 2029 m.</v>
      </c>
      <c r="C75" s="412">
        <f>SUM(D75:W75)</f>
        <v>159</v>
      </c>
      <c r="D75" s="439"/>
      <c r="E75" s="435"/>
      <c r="F75" s="435"/>
      <c r="G75" s="435">
        <v>25</v>
      </c>
      <c r="H75" s="435">
        <v>18</v>
      </c>
      <c r="I75" s="435">
        <v>50</v>
      </c>
      <c r="J75" s="435">
        <v>60</v>
      </c>
      <c r="K75" s="435">
        <v>6</v>
      </c>
      <c r="L75" s="435"/>
      <c r="M75" s="435"/>
      <c r="N75" s="435"/>
      <c r="O75" s="435"/>
      <c r="P75" s="435"/>
      <c r="Q75" s="435"/>
      <c r="R75" s="435"/>
      <c r="S75" s="435"/>
      <c r="T75" s="435"/>
      <c r="U75" s="435"/>
      <c r="V75" s="435"/>
      <c r="W75" s="436"/>
      <c r="Y75" s="121"/>
    </row>
    <row r="76" spans="1:25" x14ac:dyDescent="0.25">
      <c r="A76" s="1" t="s">
        <v>608</v>
      </c>
      <c r="B76" s="128" t="s">
        <v>241</v>
      </c>
      <c r="C76" s="224"/>
      <c r="D76" s="417"/>
      <c r="E76" s="418"/>
      <c r="F76" s="418"/>
      <c r="G76" s="418"/>
      <c r="H76" s="418"/>
      <c r="I76" s="418"/>
      <c r="J76" s="418"/>
      <c r="K76" s="418"/>
      <c r="L76" s="418"/>
      <c r="M76" s="418"/>
      <c r="N76" s="418"/>
      <c r="O76" s="418"/>
      <c r="P76" s="418"/>
      <c r="Q76" s="418"/>
      <c r="R76" s="418"/>
      <c r="S76" s="418"/>
      <c r="T76" s="418"/>
      <c r="U76" s="418"/>
      <c r="V76" s="418"/>
      <c r="W76" s="419"/>
      <c r="Y76" s="121"/>
    </row>
    <row r="77" spans="1:25" x14ac:dyDescent="0.25">
      <c r="A77" s="1" t="s">
        <v>609</v>
      </c>
      <c r="B77" s="99" t="s">
        <v>100</v>
      </c>
      <c r="C77" s="425"/>
      <c r="D77" s="422"/>
      <c r="E77" s="423"/>
      <c r="F77" s="423"/>
      <c r="G77" s="423"/>
      <c r="H77" s="423"/>
      <c r="I77" s="423"/>
      <c r="J77" s="423"/>
      <c r="K77" s="423"/>
      <c r="L77" s="423"/>
      <c r="M77" s="423"/>
      <c r="N77" s="423"/>
      <c r="O77" s="423"/>
      <c r="P77" s="423"/>
      <c r="Q77" s="423"/>
      <c r="R77" s="423"/>
      <c r="S77" s="423"/>
      <c r="T77" s="423"/>
      <c r="U77" s="423"/>
      <c r="V77" s="423"/>
      <c r="W77" s="424"/>
      <c r="Y77" s="121"/>
    </row>
    <row r="78" spans="1:25" x14ac:dyDescent="0.25">
      <c r="A78" s="1" t="s">
        <v>610</v>
      </c>
      <c r="B78" s="99" t="s">
        <v>101</v>
      </c>
      <c r="C78" s="425">
        <v>15</v>
      </c>
      <c r="D78" s="422"/>
      <c r="E78" s="423"/>
      <c r="F78" s="423"/>
      <c r="G78" s="423"/>
      <c r="H78" s="423"/>
      <c r="I78" s="423"/>
      <c r="J78" s="423">
        <v>15</v>
      </c>
      <c r="K78" s="423"/>
      <c r="L78" s="423"/>
      <c r="M78" s="423"/>
      <c r="N78" s="423"/>
      <c r="O78" s="423"/>
      <c r="P78" s="423"/>
      <c r="Q78" s="423"/>
      <c r="R78" s="423"/>
      <c r="S78" s="423"/>
      <c r="T78" s="423"/>
      <c r="U78" s="423"/>
      <c r="V78" s="423"/>
      <c r="W78" s="424"/>
      <c r="Y78" s="121"/>
    </row>
    <row r="79" spans="1:25" x14ac:dyDescent="0.25">
      <c r="A79" s="1" t="s">
        <v>611</v>
      </c>
      <c r="B79" s="99" t="s">
        <v>102</v>
      </c>
      <c r="C79" s="425">
        <v>22</v>
      </c>
      <c r="D79" s="422"/>
      <c r="E79" s="423"/>
      <c r="F79" s="423"/>
      <c r="G79" s="423"/>
      <c r="H79" s="423">
        <v>6</v>
      </c>
      <c r="I79" s="423"/>
      <c r="J79" s="423">
        <v>15</v>
      </c>
      <c r="K79" s="423">
        <v>1</v>
      </c>
      <c r="L79" s="423"/>
      <c r="M79" s="423"/>
      <c r="N79" s="423"/>
      <c r="O79" s="423"/>
      <c r="P79" s="423"/>
      <c r="Q79" s="423"/>
      <c r="R79" s="423"/>
      <c r="S79" s="423"/>
      <c r="T79" s="423"/>
      <c r="U79" s="423"/>
      <c r="V79" s="423"/>
      <c r="W79" s="424"/>
      <c r="Y79" s="121"/>
    </row>
    <row r="80" spans="1:25" x14ac:dyDescent="0.25">
      <c r="A80" s="1" t="s">
        <v>612</v>
      </c>
      <c r="B80" s="99" t="s">
        <v>103</v>
      </c>
      <c r="C80" s="425">
        <v>23</v>
      </c>
      <c r="D80" s="422"/>
      <c r="E80" s="423"/>
      <c r="F80" s="423"/>
      <c r="G80" s="423"/>
      <c r="H80" s="423">
        <v>6</v>
      </c>
      <c r="I80" s="423"/>
      <c r="J80" s="423">
        <v>15</v>
      </c>
      <c r="K80" s="423">
        <v>2</v>
      </c>
      <c r="L80" s="423"/>
      <c r="M80" s="423"/>
      <c r="N80" s="423"/>
      <c r="O80" s="423"/>
      <c r="P80" s="423"/>
      <c r="Q80" s="423"/>
      <c r="R80" s="423"/>
      <c r="S80" s="423"/>
      <c r="T80" s="423"/>
      <c r="U80" s="423"/>
      <c r="V80" s="423"/>
      <c r="W80" s="424"/>
      <c r="Y80" s="121"/>
    </row>
    <row r="81" spans="1:25" x14ac:dyDescent="0.25">
      <c r="A81" s="1" t="s">
        <v>613</v>
      </c>
      <c r="B81" s="99" t="s">
        <v>104</v>
      </c>
      <c r="C81" s="425">
        <v>99</v>
      </c>
      <c r="D81" s="422"/>
      <c r="E81" s="423"/>
      <c r="F81" s="423"/>
      <c r="G81" s="423">
        <v>25</v>
      </c>
      <c r="H81" s="423">
        <v>6</v>
      </c>
      <c r="I81" s="423">
        <v>50</v>
      </c>
      <c r="J81" s="423">
        <v>15</v>
      </c>
      <c r="K81" s="423">
        <v>3</v>
      </c>
      <c r="L81" s="423"/>
      <c r="M81" s="423"/>
      <c r="N81" s="423"/>
      <c r="O81" s="423"/>
      <c r="P81" s="423"/>
      <c r="Q81" s="423"/>
      <c r="R81" s="423"/>
      <c r="S81" s="423"/>
      <c r="T81" s="423"/>
      <c r="U81" s="423"/>
      <c r="V81" s="423"/>
      <c r="W81" s="424"/>
      <c r="Y81" s="121"/>
    </row>
    <row r="82" spans="1:25" x14ac:dyDescent="0.25">
      <c r="A82" s="1" t="s">
        <v>614</v>
      </c>
      <c r="B82" s="99" t="s">
        <v>105</v>
      </c>
      <c r="C82" s="425"/>
      <c r="D82" s="422"/>
      <c r="E82" s="423"/>
      <c r="F82" s="423"/>
      <c r="G82" s="423"/>
      <c r="H82" s="423"/>
      <c r="I82" s="423"/>
      <c r="J82" s="423"/>
      <c r="K82" s="423"/>
      <c r="L82" s="423"/>
      <c r="M82" s="423"/>
      <c r="N82" s="423"/>
      <c r="O82" s="423"/>
      <c r="P82" s="423"/>
      <c r="Q82" s="423"/>
      <c r="R82" s="423"/>
      <c r="S82" s="423"/>
      <c r="T82" s="423"/>
      <c r="U82" s="423"/>
      <c r="V82" s="423"/>
      <c r="W82" s="424"/>
      <c r="Y82" s="121"/>
    </row>
    <row r="83" spans="1:25" x14ac:dyDescent="0.25">
      <c r="A83" s="1" t="s">
        <v>780</v>
      </c>
      <c r="B83" s="426" t="s">
        <v>401</v>
      </c>
      <c r="C83" s="416"/>
      <c r="D83" s="422"/>
      <c r="E83" s="423"/>
      <c r="F83" s="423"/>
      <c r="G83" s="423"/>
      <c r="H83" s="423"/>
      <c r="I83" s="423"/>
      <c r="J83" s="423"/>
      <c r="K83" s="423"/>
      <c r="L83" s="423"/>
      <c r="M83" s="423"/>
      <c r="N83" s="423"/>
      <c r="O83" s="423"/>
      <c r="P83" s="423"/>
      <c r="Q83" s="423"/>
      <c r="R83" s="423"/>
      <c r="S83" s="423"/>
      <c r="T83" s="423"/>
      <c r="U83" s="423"/>
      <c r="V83" s="423"/>
      <c r="W83" s="424"/>
      <c r="Y83" s="121"/>
    </row>
    <row r="84" spans="1:25" x14ac:dyDescent="0.25">
      <c r="A84" s="1" t="s">
        <v>781</v>
      </c>
      <c r="B84" s="427" t="s">
        <v>402</v>
      </c>
      <c r="C84" s="428"/>
      <c r="D84" s="422"/>
      <c r="E84" s="423"/>
      <c r="F84" s="423"/>
      <c r="G84" s="423"/>
      <c r="H84" s="423"/>
      <c r="I84" s="423"/>
      <c r="J84" s="423"/>
      <c r="K84" s="423"/>
      <c r="L84" s="423"/>
      <c r="M84" s="423"/>
      <c r="N84" s="423"/>
      <c r="O84" s="423"/>
      <c r="P84" s="423"/>
      <c r="Q84" s="423"/>
      <c r="R84" s="423"/>
      <c r="S84" s="423"/>
      <c r="T84" s="423"/>
      <c r="U84" s="423"/>
      <c r="V84" s="423"/>
      <c r="W84" s="424"/>
      <c r="Y84" s="121"/>
    </row>
    <row r="85" spans="1:25" x14ac:dyDescent="0.25">
      <c r="A85" s="1" t="s">
        <v>782</v>
      </c>
      <c r="B85" s="128" t="s">
        <v>160</v>
      </c>
      <c r="C85" s="438">
        <f>SUM(C77:C82)</f>
        <v>159</v>
      </c>
      <c r="D85" s="422"/>
      <c r="E85" s="423"/>
      <c r="F85" s="423"/>
      <c r="G85" s="423"/>
      <c r="H85" s="423"/>
      <c r="I85" s="423"/>
      <c r="J85" s="423"/>
      <c r="K85" s="423"/>
      <c r="L85" s="423"/>
      <c r="M85" s="423"/>
      <c r="N85" s="423"/>
      <c r="O85" s="423"/>
      <c r="P85" s="423"/>
      <c r="Q85" s="423"/>
      <c r="R85" s="423"/>
      <c r="S85" s="423"/>
      <c r="T85" s="423"/>
      <c r="U85" s="423"/>
      <c r="V85" s="423"/>
      <c r="W85" s="424"/>
      <c r="Y85" s="121"/>
    </row>
    <row r="86" spans="1:25" x14ac:dyDescent="0.25">
      <c r="A86" s="1" t="s">
        <v>783</v>
      </c>
      <c r="B86" s="216" t="s">
        <v>1104</v>
      </c>
      <c r="C86" s="201" t="str">
        <f>IF(C75=C85,"Gerai","Klaida")</f>
        <v>Gerai</v>
      </c>
      <c r="D86" s="430"/>
      <c r="E86" s="431"/>
      <c r="F86" s="431"/>
      <c r="G86" s="431"/>
      <c r="H86" s="431"/>
      <c r="I86" s="431"/>
      <c r="J86" s="431"/>
      <c r="K86" s="431"/>
      <c r="L86" s="431"/>
      <c r="M86" s="431"/>
      <c r="N86" s="431"/>
      <c r="O86" s="431"/>
      <c r="P86" s="431"/>
      <c r="Q86" s="431"/>
      <c r="R86" s="431"/>
      <c r="S86" s="431"/>
      <c r="T86" s="431"/>
      <c r="U86" s="431"/>
      <c r="V86" s="431"/>
      <c r="W86" s="432"/>
      <c r="Y86" s="121"/>
    </row>
    <row r="87" spans="1:25" x14ac:dyDescent="0.25">
      <c r="A87" s="1" t="s">
        <v>784</v>
      </c>
      <c r="B87" s="1"/>
      <c r="Y87" s="121"/>
    </row>
    <row r="88" spans="1:25" ht="21" x14ac:dyDescent="0.25">
      <c r="A88" s="1" t="s">
        <v>785</v>
      </c>
      <c r="B88" s="440" t="s">
        <v>410</v>
      </c>
      <c r="C88" s="441" t="str">
        <f>'6'!B35</f>
        <v>RASE-P.1</v>
      </c>
      <c r="D88" s="442" t="s">
        <v>0</v>
      </c>
      <c r="E88" s="442" t="s">
        <v>1</v>
      </c>
      <c r="F88" s="442" t="s">
        <v>2</v>
      </c>
      <c r="G88" s="442" t="s">
        <v>3</v>
      </c>
      <c r="H88" s="442" t="s">
        <v>4</v>
      </c>
      <c r="I88" s="442" t="s">
        <v>5</v>
      </c>
      <c r="J88" s="442" t="s">
        <v>6</v>
      </c>
      <c r="K88" s="442" t="s">
        <v>7</v>
      </c>
      <c r="L88" s="442" t="s">
        <v>8</v>
      </c>
      <c r="M88" s="442" t="s">
        <v>9</v>
      </c>
      <c r="N88" s="442" t="s">
        <v>43</v>
      </c>
      <c r="O88" s="442" t="s">
        <v>44</v>
      </c>
      <c r="P88" s="442" t="s">
        <v>45</v>
      </c>
      <c r="Q88" s="442" t="s">
        <v>46</v>
      </c>
      <c r="R88" s="442" t="s">
        <v>47</v>
      </c>
      <c r="S88" s="442" t="s">
        <v>48</v>
      </c>
      <c r="T88" s="442" t="s">
        <v>49</v>
      </c>
      <c r="U88" s="442" t="s">
        <v>50</v>
      </c>
      <c r="V88" s="442" t="s">
        <v>51</v>
      </c>
      <c r="W88" s="443" t="s">
        <v>52</v>
      </c>
      <c r="Y88" s="121"/>
    </row>
    <row r="89" spans="1:25" x14ac:dyDescent="0.25">
      <c r="A89" s="1" t="s">
        <v>786</v>
      </c>
      <c r="B89" s="444"/>
      <c r="C89" s="445" t="s">
        <v>160</v>
      </c>
      <c r="D89" s="446"/>
      <c r="E89" s="446"/>
      <c r="F89" s="446"/>
      <c r="G89" s="446"/>
      <c r="H89" s="446"/>
      <c r="I89" s="446"/>
      <c r="J89" s="446"/>
      <c r="K89" s="446"/>
      <c r="L89" s="446"/>
      <c r="M89" s="446"/>
      <c r="N89" s="446"/>
      <c r="O89" s="446"/>
      <c r="P89" s="446"/>
      <c r="Q89" s="446"/>
      <c r="R89" s="446"/>
      <c r="S89" s="446"/>
      <c r="T89" s="446"/>
      <c r="U89" s="446"/>
      <c r="V89" s="446"/>
      <c r="W89" s="447"/>
      <c r="Y89" s="121"/>
    </row>
    <row r="90" spans="1:25" x14ac:dyDescent="0.25">
      <c r="A90" s="1" t="s">
        <v>787</v>
      </c>
      <c r="B90" s="448" t="str">
        <f>$B$8</f>
        <v>Ar rodiklis taikomas VPS priemonei?</v>
      </c>
      <c r="C90" s="131">
        <f>COUNTIFS(D90:W90,"taip")</f>
        <v>1</v>
      </c>
      <c r="D90" s="410" t="str">
        <f>HLOOKUP(D$6,'10'!D$6:D$70,$Y90,FALSE)</f>
        <v>Ne</v>
      </c>
      <c r="E90" s="410" t="str">
        <f>HLOOKUP(E$6,'10'!E$6:E$70,$Y90,FALSE)</f>
        <v>Ne</v>
      </c>
      <c r="F90" s="410" t="str">
        <f>HLOOKUP(F$6,'10'!F$6:F$70,$Y90,FALSE)</f>
        <v>Ne</v>
      </c>
      <c r="G90" s="410" t="str">
        <f>HLOOKUP(G$6,'10'!G$6:G$70,$Y90,FALSE)</f>
        <v>Ne</v>
      </c>
      <c r="H90" s="410" t="str">
        <f>HLOOKUP(H$6,'10'!H$6:H$70,$Y90,FALSE)</f>
        <v>Ne</v>
      </c>
      <c r="I90" s="410" t="str">
        <f>HLOOKUP(I$6,'10'!I$6:I$70,$Y90,FALSE)</f>
        <v>Ne</v>
      </c>
      <c r="J90" s="410" t="str">
        <f>HLOOKUP(J$6,'10'!J$6:J$70,$Y90,FALSE)</f>
        <v>Ne</v>
      </c>
      <c r="K90" s="410" t="str">
        <f>HLOOKUP(K$6,'10'!K$6:K$70,$Y90,FALSE)</f>
        <v>Taip</v>
      </c>
      <c r="L90" s="410" t="str">
        <f>HLOOKUP(L$6,'10'!L$6:L$70,$Y90,FALSE)</f>
        <v>Ne</v>
      </c>
      <c r="M90" s="410" t="str">
        <f>HLOOKUP(M$6,'10'!M$6:M$70,$Y90,FALSE)</f>
        <v>Ne</v>
      </c>
      <c r="N90" s="410" t="str">
        <f>HLOOKUP(N$6,'10'!N$6:N$70,$Y90,FALSE)</f>
        <v>Ne</v>
      </c>
      <c r="O90" s="410" t="str">
        <f>HLOOKUP(O$6,'10'!O$6:O$70,$Y90,FALSE)</f>
        <v>Ne</v>
      </c>
      <c r="P90" s="410" t="str">
        <f>HLOOKUP(P$6,'10'!P$6:P$70,$Y90,FALSE)</f>
        <v>Ne</v>
      </c>
      <c r="Q90" s="410" t="str">
        <f>HLOOKUP(Q$6,'10'!Q$6:Q$70,$Y90,FALSE)</f>
        <v>Ne</v>
      </c>
      <c r="R90" s="410" t="str">
        <f>HLOOKUP(R$6,'10'!R$6:R$70,$Y90,FALSE)</f>
        <v>Ne</v>
      </c>
      <c r="S90" s="410" t="str">
        <f>HLOOKUP(S$6,'10'!S$6:S$70,$Y90,FALSE)</f>
        <v>Ne</v>
      </c>
      <c r="T90" s="410" t="str">
        <f>HLOOKUP(T$6,'10'!T$6:T$70,$Y90,FALSE)</f>
        <v>Ne</v>
      </c>
      <c r="U90" s="410" t="str">
        <f>HLOOKUP(U$6,'10'!U$6:U$70,$Y90,FALSE)</f>
        <v>Ne</v>
      </c>
      <c r="V90" s="410" t="str">
        <f>HLOOKUP(V$6,'10'!V$6:V$70,$Y90,FALSE)</f>
        <v>Ne</v>
      </c>
      <c r="W90" s="411" t="str">
        <f>HLOOKUP(W$6,'10'!W$6:W$70,$Y90,FALSE)</f>
        <v>Ne</v>
      </c>
      <c r="Y90" s="121">
        <v>56</v>
      </c>
    </row>
    <row r="91" spans="1:25" x14ac:dyDescent="0.25">
      <c r="A91" s="1" t="s">
        <v>788</v>
      </c>
      <c r="B91" s="449" t="str">
        <f>$B$9</f>
        <v>Kiekybinis tikslas iki 2029 m.</v>
      </c>
      <c r="C91" s="412">
        <f>SUM(D91:W91)</f>
        <v>90</v>
      </c>
      <c r="D91" s="439"/>
      <c r="E91" s="435"/>
      <c r="F91" s="435"/>
      <c r="G91" s="435"/>
      <c r="H91" s="435"/>
      <c r="I91" s="435"/>
      <c r="J91" s="435"/>
      <c r="K91" s="435">
        <v>90</v>
      </c>
      <c r="L91" s="435"/>
      <c r="M91" s="435"/>
      <c r="N91" s="435"/>
      <c r="O91" s="435"/>
      <c r="P91" s="435"/>
      <c r="Q91" s="435"/>
      <c r="R91" s="435"/>
      <c r="S91" s="435"/>
      <c r="T91" s="435"/>
      <c r="U91" s="435"/>
      <c r="V91" s="435"/>
      <c r="W91" s="436"/>
      <c r="Y91" s="121"/>
    </row>
    <row r="92" spans="1:25" x14ac:dyDescent="0.25">
      <c r="A92" s="1" t="s">
        <v>789</v>
      </c>
      <c r="B92" s="450" t="s">
        <v>241</v>
      </c>
      <c r="C92" s="451"/>
      <c r="D92" s="452"/>
      <c r="E92" s="453"/>
      <c r="F92" s="453"/>
      <c r="G92" s="453"/>
      <c r="H92" s="453"/>
      <c r="I92" s="453"/>
      <c r="J92" s="453"/>
      <c r="K92" s="453"/>
      <c r="L92" s="453"/>
      <c r="M92" s="453"/>
      <c r="N92" s="453"/>
      <c r="O92" s="453"/>
      <c r="P92" s="453"/>
      <c r="Q92" s="453"/>
      <c r="R92" s="453"/>
      <c r="S92" s="453"/>
      <c r="T92" s="453"/>
      <c r="U92" s="453"/>
      <c r="V92" s="453"/>
      <c r="W92" s="454"/>
      <c r="Y92" s="121"/>
    </row>
    <row r="93" spans="1:25" x14ac:dyDescent="0.25">
      <c r="A93" s="1" t="s">
        <v>790</v>
      </c>
      <c r="B93" s="455" t="s">
        <v>100</v>
      </c>
      <c r="C93" s="425"/>
      <c r="D93" s="456"/>
      <c r="E93" s="457"/>
      <c r="F93" s="457"/>
      <c r="G93" s="457"/>
      <c r="H93" s="457"/>
      <c r="I93" s="457"/>
      <c r="J93" s="457"/>
      <c r="K93" s="457"/>
      <c r="L93" s="457"/>
      <c r="M93" s="457"/>
      <c r="N93" s="457"/>
      <c r="O93" s="457"/>
      <c r="P93" s="457"/>
      <c r="Q93" s="457"/>
      <c r="R93" s="457"/>
      <c r="S93" s="457"/>
      <c r="T93" s="457"/>
      <c r="U93" s="457"/>
      <c r="V93" s="457"/>
      <c r="W93" s="458"/>
      <c r="Y93" s="121"/>
    </row>
    <row r="94" spans="1:25" x14ac:dyDescent="0.25">
      <c r="A94" s="1" t="s">
        <v>791</v>
      </c>
      <c r="B94" s="455" t="s">
        <v>101</v>
      </c>
      <c r="C94" s="425"/>
      <c r="D94" s="456"/>
      <c r="E94" s="457"/>
      <c r="F94" s="457"/>
      <c r="G94" s="457"/>
      <c r="H94" s="457"/>
      <c r="I94" s="457"/>
      <c r="J94" s="457"/>
      <c r="K94" s="457"/>
      <c r="L94" s="457"/>
      <c r="M94" s="457"/>
      <c r="N94" s="457"/>
      <c r="O94" s="457"/>
      <c r="P94" s="457"/>
      <c r="Q94" s="457"/>
      <c r="R94" s="457"/>
      <c r="S94" s="457"/>
      <c r="T94" s="457"/>
      <c r="U94" s="457"/>
      <c r="V94" s="457"/>
      <c r="W94" s="458"/>
      <c r="Y94" s="121"/>
    </row>
    <row r="95" spans="1:25" x14ac:dyDescent="0.25">
      <c r="A95" s="1" t="s">
        <v>792</v>
      </c>
      <c r="B95" s="455" t="s">
        <v>102</v>
      </c>
      <c r="C95" s="425">
        <v>15</v>
      </c>
      <c r="D95" s="456"/>
      <c r="E95" s="457"/>
      <c r="F95" s="457"/>
      <c r="G95" s="457"/>
      <c r="H95" s="457"/>
      <c r="I95" s="457"/>
      <c r="J95" s="457"/>
      <c r="K95" s="457"/>
      <c r="L95" s="457"/>
      <c r="M95" s="457"/>
      <c r="N95" s="457"/>
      <c r="O95" s="457"/>
      <c r="P95" s="457"/>
      <c r="Q95" s="457"/>
      <c r="R95" s="457"/>
      <c r="S95" s="457"/>
      <c r="T95" s="457"/>
      <c r="U95" s="457"/>
      <c r="V95" s="457"/>
      <c r="W95" s="458"/>
      <c r="Y95" s="121"/>
    </row>
    <row r="96" spans="1:25" x14ac:dyDescent="0.25">
      <c r="A96" s="1" t="s">
        <v>793</v>
      </c>
      <c r="B96" s="455" t="s">
        <v>103</v>
      </c>
      <c r="C96" s="425">
        <v>30</v>
      </c>
      <c r="D96" s="456"/>
      <c r="E96" s="457"/>
      <c r="F96" s="457"/>
      <c r="G96" s="457"/>
      <c r="H96" s="457"/>
      <c r="I96" s="457"/>
      <c r="J96" s="457"/>
      <c r="K96" s="457"/>
      <c r="L96" s="457"/>
      <c r="M96" s="457"/>
      <c r="N96" s="457"/>
      <c r="O96" s="457"/>
      <c r="P96" s="457"/>
      <c r="Q96" s="457"/>
      <c r="R96" s="457"/>
      <c r="S96" s="457"/>
      <c r="T96" s="457"/>
      <c r="U96" s="457"/>
      <c r="V96" s="457"/>
      <c r="W96" s="458"/>
      <c r="Y96" s="121"/>
    </row>
    <row r="97" spans="1:25" x14ac:dyDescent="0.25">
      <c r="A97" s="1" t="s">
        <v>794</v>
      </c>
      <c r="B97" s="455" t="s">
        <v>104</v>
      </c>
      <c r="C97" s="425">
        <v>45</v>
      </c>
      <c r="D97" s="456"/>
      <c r="E97" s="457"/>
      <c r="F97" s="457"/>
      <c r="G97" s="457"/>
      <c r="H97" s="457"/>
      <c r="I97" s="457"/>
      <c r="J97" s="457"/>
      <c r="K97" s="457"/>
      <c r="L97" s="457"/>
      <c r="M97" s="457"/>
      <c r="N97" s="457"/>
      <c r="O97" s="457"/>
      <c r="P97" s="457"/>
      <c r="Q97" s="457"/>
      <c r="R97" s="457"/>
      <c r="S97" s="457"/>
      <c r="T97" s="457"/>
      <c r="U97" s="457"/>
      <c r="V97" s="457"/>
      <c r="W97" s="458"/>
      <c r="Y97" s="121"/>
    </row>
    <row r="98" spans="1:25" x14ac:dyDescent="0.25">
      <c r="A98" s="1" t="s">
        <v>795</v>
      </c>
      <c r="B98" s="455" t="s">
        <v>105</v>
      </c>
      <c r="C98" s="425"/>
      <c r="D98" s="456"/>
      <c r="E98" s="457"/>
      <c r="F98" s="457"/>
      <c r="G98" s="457"/>
      <c r="H98" s="457"/>
      <c r="I98" s="457"/>
      <c r="J98" s="457"/>
      <c r="K98" s="457"/>
      <c r="L98" s="457"/>
      <c r="M98" s="457"/>
      <c r="N98" s="457"/>
      <c r="O98" s="457"/>
      <c r="P98" s="457"/>
      <c r="Q98" s="457"/>
      <c r="R98" s="457"/>
      <c r="S98" s="457"/>
      <c r="T98" s="457"/>
      <c r="U98" s="457"/>
      <c r="V98" s="457"/>
      <c r="W98" s="458"/>
      <c r="Y98" s="121"/>
    </row>
    <row r="99" spans="1:25" x14ac:dyDescent="0.25">
      <c r="A99" s="1" t="s">
        <v>796</v>
      </c>
      <c r="B99" s="459" t="s">
        <v>401</v>
      </c>
      <c r="C99" s="460"/>
      <c r="D99" s="456"/>
      <c r="E99" s="457"/>
      <c r="F99" s="457"/>
      <c r="G99" s="457"/>
      <c r="H99" s="457"/>
      <c r="I99" s="457"/>
      <c r="J99" s="457"/>
      <c r="K99" s="457"/>
      <c r="L99" s="457"/>
      <c r="M99" s="457"/>
      <c r="N99" s="457"/>
      <c r="O99" s="457"/>
      <c r="P99" s="457"/>
      <c r="Q99" s="457"/>
      <c r="R99" s="457"/>
      <c r="S99" s="457"/>
      <c r="T99" s="457"/>
      <c r="U99" s="457"/>
      <c r="V99" s="457"/>
      <c r="W99" s="458"/>
      <c r="Y99" s="121"/>
    </row>
    <row r="100" spans="1:25" x14ac:dyDescent="0.25">
      <c r="A100" s="1" t="s">
        <v>797</v>
      </c>
      <c r="B100" s="449" t="s">
        <v>402</v>
      </c>
      <c r="C100" s="461"/>
      <c r="D100" s="456"/>
      <c r="E100" s="457"/>
      <c r="F100" s="457"/>
      <c r="G100" s="457"/>
      <c r="H100" s="457"/>
      <c r="I100" s="457"/>
      <c r="J100" s="457"/>
      <c r="K100" s="457"/>
      <c r="L100" s="457"/>
      <c r="M100" s="457"/>
      <c r="N100" s="457"/>
      <c r="O100" s="457"/>
      <c r="P100" s="457"/>
      <c r="Q100" s="457"/>
      <c r="R100" s="457"/>
      <c r="S100" s="457"/>
      <c r="T100" s="457"/>
      <c r="U100" s="457"/>
      <c r="V100" s="457"/>
      <c r="W100" s="458"/>
      <c r="Y100" s="121"/>
    </row>
    <row r="101" spans="1:25" x14ac:dyDescent="0.25">
      <c r="A101" s="1" t="s">
        <v>798</v>
      </c>
      <c r="B101" s="450" t="s">
        <v>160</v>
      </c>
      <c r="C101" s="438">
        <f>SUM(C93:C98)</f>
        <v>90</v>
      </c>
      <c r="D101" s="456"/>
      <c r="E101" s="457"/>
      <c r="F101" s="457"/>
      <c r="G101" s="457"/>
      <c r="H101" s="457"/>
      <c r="I101" s="457"/>
      <c r="J101" s="457"/>
      <c r="K101" s="457"/>
      <c r="L101" s="457"/>
      <c r="M101" s="457"/>
      <c r="N101" s="457"/>
      <c r="O101" s="457"/>
      <c r="P101" s="457"/>
      <c r="Q101" s="457"/>
      <c r="R101" s="457"/>
      <c r="S101" s="457"/>
      <c r="T101" s="457"/>
      <c r="U101" s="457"/>
      <c r="V101" s="457"/>
      <c r="W101" s="458"/>
      <c r="Y101" s="121"/>
    </row>
    <row r="102" spans="1:25" x14ac:dyDescent="0.25">
      <c r="A102" s="1" t="s">
        <v>799</v>
      </c>
      <c r="B102" s="216" t="s">
        <v>1104</v>
      </c>
      <c r="C102" s="201" t="str">
        <f>IF(C91=C101,"Gerai","Klaida")</f>
        <v>Gerai</v>
      </c>
      <c r="D102" s="462"/>
      <c r="E102" s="463"/>
      <c r="F102" s="463"/>
      <c r="G102" s="463"/>
      <c r="H102" s="463"/>
      <c r="I102" s="463"/>
      <c r="J102" s="463"/>
      <c r="K102" s="463"/>
      <c r="L102" s="463"/>
      <c r="M102" s="463"/>
      <c r="N102" s="463"/>
      <c r="O102" s="463"/>
      <c r="P102" s="463"/>
      <c r="Q102" s="463"/>
      <c r="R102" s="463"/>
      <c r="S102" s="463"/>
      <c r="T102" s="463"/>
      <c r="U102" s="463"/>
      <c r="V102" s="463"/>
      <c r="W102" s="464"/>
      <c r="Y102" s="121"/>
    </row>
    <row r="103" spans="1:25" x14ac:dyDescent="0.25">
      <c r="A103" s="1" t="s">
        <v>800</v>
      </c>
      <c r="B103" s="1"/>
      <c r="Y103" s="121"/>
    </row>
    <row r="104" spans="1:25" ht="21" x14ac:dyDescent="0.25">
      <c r="A104" s="1" t="s">
        <v>801</v>
      </c>
      <c r="B104" s="440" t="s">
        <v>411</v>
      </c>
      <c r="C104" s="441" t="str">
        <f>'6'!B36</f>
        <v>RASE-P.2</v>
      </c>
      <c r="D104" s="442" t="s">
        <v>0</v>
      </c>
      <c r="E104" s="442" t="s">
        <v>1</v>
      </c>
      <c r="F104" s="442" t="s">
        <v>2</v>
      </c>
      <c r="G104" s="442" t="s">
        <v>3</v>
      </c>
      <c r="H104" s="442" t="s">
        <v>4</v>
      </c>
      <c r="I104" s="442" t="s">
        <v>5</v>
      </c>
      <c r="J104" s="442" t="s">
        <v>6</v>
      </c>
      <c r="K104" s="442" t="s">
        <v>7</v>
      </c>
      <c r="L104" s="442" t="s">
        <v>8</v>
      </c>
      <c r="M104" s="442" t="s">
        <v>9</v>
      </c>
      <c r="N104" s="442" t="s">
        <v>43</v>
      </c>
      <c r="O104" s="442" t="s">
        <v>44</v>
      </c>
      <c r="P104" s="442" t="s">
        <v>45</v>
      </c>
      <c r="Q104" s="442" t="s">
        <v>46</v>
      </c>
      <c r="R104" s="442" t="s">
        <v>47</v>
      </c>
      <c r="S104" s="442" t="s">
        <v>48</v>
      </c>
      <c r="T104" s="442" t="s">
        <v>49</v>
      </c>
      <c r="U104" s="442" t="s">
        <v>50</v>
      </c>
      <c r="V104" s="442" t="s">
        <v>51</v>
      </c>
      <c r="W104" s="443" t="s">
        <v>52</v>
      </c>
      <c r="Y104" s="121"/>
    </row>
    <row r="105" spans="1:25" x14ac:dyDescent="0.25">
      <c r="A105" s="1" t="s">
        <v>802</v>
      </c>
      <c r="B105" s="444"/>
      <c r="C105" s="445" t="s">
        <v>160</v>
      </c>
      <c r="D105" s="446"/>
      <c r="E105" s="446"/>
      <c r="F105" s="446"/>
      <c r="G105" s="446"/>
      <c r="H105" s="446"/>
      <c r="I105" s="446"/>
      <c r="J105" s="446"/>
      <c r="K105" s="446"/>
      <c r="L105" s="446"/>
      <c r="M105" s="446"/>
      <c r="N105" s="446"/>
      <c r="O105" s="446"/>
      <c r="P105" s="446"/>
      <c r="Q105" s="446"/>
      <c r="R105" s="446"/>
      <c r="S105" s="446"/>
      <c r="T105" s="446"/>
      <c r="U105" s="446"/>
      <c r="V105" s="446"/>
      <c r="W105" s="447"/>
      <c r="Y105" s="121"/>
    </row>
    <row r="106" spans="1:25" x14ac:dyDescent="0.25">
      <c r="A106" s="1" t="s">
        <v>803</v>
      </c>
      <c r="B106" s="448" t="str">
        <f>$B$8</f>
        <v>Ar rodiklis taikomas VPS priemonei?</v>
      </c>
      <c r="C106" s="131">
        <f>COUNTIFS(D106:W106,"taip")</f>
        <v>0</v>
      </c>
      <c r="D106" s="410" t="str">
        <f>HLOOKUP(D$6,'10'!D$6:D$70,$Y106,FALSE)</f>
        <v>Ne</v>
      </c>
      <c r="E106" s="410" t="str">
        <f>HLOOKUP(E$6,'10'!E$6:E$70,$Y106,FALSE)</f>
        <v>Ne</v>
      </c>
      <c r="F106" s="410" t="str">
        <f>HLOOKUP(F$6,'10'!F$6:F$70,$Y106,FALSE)</f>
        <v>Ne</v>
      </c>
      <c r="G106" s="410" t="str">
        <f>HLOOKUP(G$6,'10'!G$6:G$70,$Y106,FALSE)</f>
        <v>Ne</v>
      </c>
      <c r="H106" s="410" t="str">
        <f>HLOOKUP(H$6,'10'!H$6:H$70,$Y106,FALSE)</f>
        <v>Ne</v>
      </c>
      <c r="I106" s="410" t="str">
        <f>HLOOKUP(I$6,'10'!I$6:I$70,$Y106,FALSE)</f>
        <v>Ne</v>
      </c>
      <c r="J106" s="410" t="str">
        <f>HLOOKUP(J$6,'10'!J$6:J$70,$Y106,FALSE)</f>
        <v>Ne</v>
      </c>
      <c r="K106" s="410" t="str">
        <f>HLOOKUP(K$6,'10'!K$6:K$70,$Y106,FALSE)</f>
        <v>Ne</v>
      </c>
      <c r="L106" s="410" t="str">
        <f>HLOOKUP(L$6,'10'!L$6:L$70,$Y106,FALSE)</f>
        <v>Ne</v>
      </c>
      <c r="M106" s="410" t="str">
        <f>HLOOKUP(M$6,'10'!M$6:M$70,$Y106,FALSE)</f>
        <v>Ne</v>
      </c>
      <c r="N106" s="410" t="str">
        <f>HLOOKUP(N$6,'10'!N$6:N$70,$Y106,FALSE)</f>
        <v>Ne</v>
      </c>
      <c r="O106" s="410" t="str">
        <f>HLOOKUP(O$6,'10'!O$6:O$70,$Y106,FALSE)</f>
        <v>Ne</v>
      </c>
      <c r="P106" s="410" t="str">
        <f>HLOOKUP(P$6,'10'!P$6:P$70,$Y106,FALSE)</f>
        <v>Ne</v>
      </c>
      <c r="Q106" s="410" t="str">
        <f>HLOOKUP(Q$6,'10'!Q$6:Q$70,$Y106,FALSE)</f>
        <v>Ne</v>
      </c>
      <c r="R106" s="410" t="str">
        <f>HLOOKUP(R$6,'10'!R$6:R$70,$Y106,FALSE)</f>
        <v>Ne</v>
      </c>
      <c r="S106" s="410" t="str">
        <f>HLOOKUP(S$6,'10'!S$6:S$70,$Y106,FALSE)</f>
        <v>Ne</v>
      </c>
      <c r="T106" s="410" t="str">
        <f>HLOOKUP(T$6,'10'!T$6:T$70,$Y106,FALSE)</f>
        <v>Ne</v>
      </c>
      <c r="U106" s="410" t="str">
        <f>HLOOKUP(U$6,'10'!U$6:U$70,$Y106,FALSE)</f>
        <v>Ne</v>
      </c>
      <c r="V106" s="410" t="str">
        <f>HLOOKUP(V$6,'10'!V$6:V$70,$Y106,FALSE)</f>
        <v>Ne</v>
      </c>
      <c r="W106" s="411" t="str">
        <f>HLOOKUP(W$6,'10'!W$6:W$70,$Y106,FALSE)</f>
        <v>Ne</v>
      </c>
      <c r="Y106" s="121">
        <v>57</v>
      </c>
    </row>
    <row r="107" spans="1:25" x14ac:dyDescent="0.25">
      <c r="A107" s="1" t="s">
        <v>804</v>
      </c>
      <c r="B107" s="449" t="str">
        <f>$B$9</f>
        <v>Kiekybinis tikslas iki 2029 m.</v>
      </c>
      <c r="C107" s="412">
        <f>SUM(D107:W107)</f>
        <v>0</v>
      </c>
      <c r="D107" s="439"/>
      <c r="E107" s="435"/>
      <c r="F107" s="435"/>
      <c r="G107" s="435"/>
      <c r="H107" s="435"/>
      <c r="I107" s="435"/>
      <c r="J107" s="435"/>
      <c r="K107" s="435"/>
      <c r="L107" s="435"/>
      <c r="M107" s="435"/>
      <c r="N107" s="435"/>
      <c r="O107" s="435"/>
      <c r="P107" s="435"/>
      <c r="Q107" s="435"/>
      <c r="R107" s="435"/>
      <c r="S107" s="435"/>
      <c r="T107" s="435"/>
      <c r="U107" s="435"/>
      <c r="V107" s="435"/>
      <c r="W107" s="436"/>
      <c r="Y107" s="121"/>
    </row>
    <row r="108" spans="1:25" x14ac:dyDescent="0.25">
      <c r="A108" s="1" t="s">
        <v>805</v>
      </c>
      <c r="B108" s="450" t="s">
        <v>241</v>
      </c>
      <c r="C108" s="451"/>
      <c r="D108" s="452"/>
      <c r="E108" s="453"/>
      <c r="F108" s="453"/>
      <c r="G108" s="453"/>
      <c r="H108" s="453"/>
      <c r="I108" s="453"/>
      <c r="J108" s="453"/>
      <c r="K108" s="453"/>
      <c r="L108" s="453"/>
      <c r="M108" s="453"/>
      <c r="N108" s="453"/>
      <c r="O108" s="453"/>
      <c r="P108" s="453"/>
      <c r="Q108" s="453"/>
      <c r="R108" s="453"/>
      <c r="S108" s="453"/>
      <c r="T108" s="453"/>
      <c r="U108" s="453"/>
      <c r="V108" s="453"/>
      <c r="W108" s="454"/>
      <c r="Y108" s="121"/>
    </row>
    <row r="109" spans="1:25" x14ac:dyDescent="0.25">
      <c r="A109" s="1" t="s">
        <v>806</v>
      </c>
      <c r="B109" s="455" t="s">
        <v>100</v>
      </c>
      <c r="C109" s="425"/>
      <c r="D109" s="456"/>
      <c r="E109" s="457"/>
      <c r="F109" s="457"/>
      <c r="G109" s="457"/>
      <c r="H109" s="457"/>
      <c r="I109" s="457"/>
      <c r="J109" s="457"/>
      <c r="K109" s="457"/>
      <c r="L109" s="457"/>
      <c r="M109" s="457"/>
      <c r="N109" s="457"/>
      <c r="O109" s="457"/>
      <c r="P109" s="457"/>
      <c r="Q109" s="457"/>
      <c r="R109" s="457"/>
      <c r="S109" s="457"/>
      <c r="T109" s="457"/>
      <c r="U109" s="457"/>
      <c r="V109" s="457"/>
      <c r="W109" s="458"/>
      <c r="Y109" s="121"/>
    </row>
    <row r="110" spans="1:25" x14ac:dyDescent="0.25">
      <c r="A110" s="1" t="s">
        <v>807</v>
      </c>
      <c r="B110" s="455" t="s">
        <v>101</v>
      </c>
      <c r="C110" s="425"/>
      <c r="D110" s="456"/>
      <c r="E110" s="457"/>
      <c r="F110" s="457"/>
      <c r="G110" s="457"/>
      <c r="H110" s="457"/>
      <c r="I110" s="457"/>
      <c r="J110" s="457"/>
      <c r="K110" s="457"/>
      <c r="L110" s="457"/>
      <c r="M110" s="457"/>
      <c r="N110" s="457"/>
      <c r="O110" s="457"/>
      <c r="P110" s="457"/>
      <c r="Q110" s="457"/>
      <c r="R110" s="457"/>
      <c r="S110" s="457"/>
      <c r="T110" s="457"/>
      <c r="U110" s="457"/>
      <c r="V110" s="457"/>
      <c r="W110" s="458"/>
      <c r="Y110" s="121"/>
    </row>
    <row r="111" spans="1:25" x14ac:dyDescent="0.25">
      <c r="A111" s="1" t="s">
        <v>808</v>
      </c>
      <c r="B111" s="455" t="s">
        <v>102</v>
      </c>
      <c r="C111" s="425"/>
      <c r="D111" s="456"/>
      <c r="E111" s="457"/>
      <c r="F111" s="457"/>
      <c r="G111" s="457"/>
      <c r="H111" s="457"/>
      <c r="I111" s="457"/>
      <c r="J111" s="457"/>
      <c r="K111" s="457"/>
      <c r="L111" s="457"/>
      <c r="M111" s="457"/>
      <c r="N111" s="457"/>
      <c r="O111" s="457"/>
      <c r="P111" s="457"/>
      <c r="Q111" s="457"/>
      <c r="R111" s="457"/>
      <c r="S111" s="457"/>
      <c r="T111" s="457"/>
      <c r="U111" s="457"/>
      <c r="V111" s="457"/>
      <c r="W111" s="458"/>
      <c r="Y111" s="121"/>
    </row>
    <row r="112" spans="1:25" x14ac:dyDescent="0.25">
      <c r="A112" s="1" t="s">
        <v>809</v>
      </c>
      <c r="B112" s="455" t="s">
        <v>103</v>
      </c>
      <c r="C112" s="425"/>
      <c r="D112" s="456"/>
      <c r="E112" s="457"/>
      <c r="F112" s="457"/>
      <c r="G112" s="457"/>
      <c r="H112" s="457"/>
      <c r="I112" s="457"/>
      <c r="J112" s="457"/>
      <c r="K112" s="457"/>
      <c r="L112" s="457"/>
      <c r="M112" s="457"/>
      <c r="N112" s="457"/>
      <c r="O112" s="457"/>
      <c r="P112" s="457"/>
      <c r="Q112" s="457"/>
      <c r="R112" s="457"/>
      <c r="S112" s="457"/>
      <c r="T112" s="457"/>
      <c r="U112" s="457"/>
      <c r="V112" s="457"/>
      <c r="W112" s="458"/>
      <c r="Y112" s="121"/>
    </row>
    <row r="113" spans="1:25" x14ac:dyDescent="0.25">
      <c r="A113" s="1" t="s">
        <v>810</v>
      </c>
      <c r="B113" s="455" t="s">
        <v>104</v>
      </c>
      <c r="C113" s="425"/>
      <c r="D113" s="456"/>
      <c r="E113" s="457"/>
      <c r="F113" s="457"/>
      <c r="G113" s="457"/>
      <c r="H113" s="457"/>
      <c r="I113" s="457"/>
      <c r="J113" s="457"/>
      <c r="K113" s="457"/>
      <c r="L113" s="457"/>
      <c r="M113" s="457"/>
      <c r="N113" s="457"/>
      <c r="O113" s="457"/>
      <c r="P113" s="457"/>
      <c r="Q113" s="457"/>
      <c r="R113" s="457"/>
      <c r="S113" s="457"/>
      <c r="T113" s="457"/>
      <c r="U113" s="457"/>
      <c r="V113" s="457"/>
      <c r="W113" s="458"/>
      <c r="Y113" s="121"/>
    </row>
    <row r="114" spans="1:25" x14ac:dyDescent="0.25">
      <c r="A114" s="1" t="s">
        <v>811</v>
      </c>
      <c r="B114" s="455" t="s">
        <v>105</v>
      </c>
      <c r="C114" s="425"/>
      <c r="D114" s="456"/>
      <c r="E114" s="457"/>
      <c r="F114" s="457"/>
      <c r="G114" s="457"/>
      <c r="H114" s="457"/>
      <c r="I114" s="457"/>
      <c r="J114" s="457"/>
      <c r="K114" s="457"/>
      <c r="L114" s="457"/>
      <c r="M114" s="457"/>
      <c r="N114" s="457"/>
      <c r="O114" s="457"/>
      <c r="P114" s="457"/>
      <c r="Q114" s="457"/>
      <c r="R114" s="457"/>
      <c r="S114" s="457"/>
      <c r="T114" s="457"/>
      <c r="U114" s="457"/>
      <c r="V114" s="457"/>
      <c r="W114" s="458"/>
      <c r="Y114" s="121"/>
    </row>
    <row r="115" spans="1:25" x14ac:dyDescent="0.25">
      <c r="A115" s="1" t="s">
        <v>812</v>
      </c>
      <c r="B115" s="459" t="s">
        <v>401</v>
      </c>
      <c r="C115" s="460"/>
      <c r="D115" s="456"/>
      <c r="E115" s="457"/>
      <c r="F115" s="457"/>
      <c r="G115" s="457"/>
      <c r="H115" s="457"/>
      <c r="I115" s="457"/>
      <c r="J115" s="457"/>
      <c r="K115" s="457"/>
      <c r="L115" s="457"/>
      <c r="M115" s="457"/>
      <c r="N115" s="457"/>
      <c r="O115" s="457"/>
      <c r="P115" s="457"/>
      <c r="Q115" s="457"/>
      <c r="R115" s="457"/>
      <c r="S115" s="457"/>
      <c r="T115" s="457"/>
      <c r="U115" s="457"/>
      <c r="V115" s="457"/>
      <c r="W115" s="458"/>
      <c r="Y115" s="121"/>
    </row>
    <row r="116" spans="1:25" x14ac:dyDescent="0.25">
      <c r="A116" s="1" t="s">
        <v>813</v>
      </c>
      <c r="B116" s="449" t="s">
        <v>402</v>
      </c>
      <c r="C116" s="461"/>
      <c r="D116" s="456"/>
      <c r="E116" s="457"/>
      <c r="F116" s="457"/>
      <c r="G116" s="457"/>
      <c r="H116" s="457"/>
      <c r="I116" s="457"/>
      <c r="J116" s="457"/>
      <c r="K116" s="457"/>
      <c r="L116" s="457"/>
      <c r="M116" s="457"/>
      <c r="N116" s="457"/>
      <c r="O116" s="457"/>
      <c r="P116" s="457"/>
      <c r="Q116" s="457"/>
      <c r="R116" s="457"/>
      <c r="S116" s="457"/>
      <c r="T116" s="457"/>
      <c r="U116" s="457"/>
      <c r="V116" s="457"/>
      <c r="W116" s="458"/>
      <c r="Y116" s="121"/>
    </row>
    <row r="117" spans="1:25" x14ac:dyDescent="0.25">
      <c r="A117" s="1" t="s">
        <v>814</v>
      </c>
      <c r="B117" s="450" t="s">
        <v>160</v>
      </c>
      <c r="C117" s="438">
        <f>SUM(C109:C114)</f>
        <v>0</v>
      </c>
      <c r="D117" s="456"/>
      <c r="E117" s="457"/>
      <c r="F117" s="457"/>
      <c r="G117" s="457"/>
      <c r="H117" s="457"/>
      <c r="I117" s="457"/>
      <c r="J117" s="457"/>
      <c r="K117" s="457"/>
      <c r="L117" s="457"/>
      <c r="M117" s="457"/>
      <c r="N117" s="457"/>
      <c r="O117" s="457"/>
      <c r="P117" s="457"/>
      <c r="Q117" s="457"/>
      <c r="R117" s="457"/>
      <c r="S117" s="457"/>
      <c r="T117" s="457"/>
      <c r="U117" s="457"/>
      <c r="V117" s="457"/>
      <c r="W117" s="458"/>
      <c r="Y117" s="121"/>
    </row>
    <row r="118" spans="1:25" x14ac:dyDescent="0.25">
      <c r="A118" s="1" t="s">
        <v>815</v>
      </c>
      <c r="B118" s="216" t="s">
        <v>1104</v>
      </c>
      <c r="C118" s="201" t="str">
        <f>IF(C107=C117,"Gerai","Klaida")</f>
        <v>Gerai</v>
      </c>
      <c r="D118" s="462"/>
      <c r="E118" s="463"/>
      <c r="F118" s="463"/>
      <c r="G118" s="463"/>
      <c r="H118" s="463"/>
      <c r="I118" s="463"/>
      <c r="J118" s="463"/>
      <c r="K118" s="463"/>
      <c r="L118" s="463"/>
      <c r="M118" s="463"/>
      <c r="N118" s="463"/>
      <c r="O118" s="463"/>
      <c r="P118" s="463"/>
      <c r="Q118" s="463"/>
      <c r="R118" s="463"/>
      <c r="S118" s="463"/>
      <c r="T118" s="463"/>
      <c r="U118" s="463"/>
      <c r="V118" s="463"/>
      <c r="W118" s="464"/>
      <c r="Y118" s="121"/>
    </row>
    <row r="119" spans="1:25" x14ac:dyDescent="0.25">
      <c r="A119" s="1" t="s">
        <v>816</v>
      </c>
      <c r="B119" s="1"/>
      <c r="Y119" s="121"/>
    </row>
    <row r="120" spans="1:25" ht="21" x14ac:dyDescent="0.25">
      <c r="A120" s="1" t="s">
        <v>817</v>
      </c>
      <c r="B120" s="440" t="s">
        <v>412</v>
      </c>
      <c r="C120" s="441" t="str">
        <f>'6'!B37</f>
        <v>RASE-P.3</v>
      </c>
      <c r="D120" s="442" t="s">
        <v>0</v>
      </c>
      <c r="E120" s="442" t="s">
        <v>1</v>
      </c>
      <c r="F120" s="442" t="s">
        <v>2</v>
      </c>
      <c r="G120" s="442" t="s">
        <v>3</v>
      </c>
      <c r="H120" s="442" t="s">
        <v>4</v>
      </c>
      <c r="I120" s="442" t="s">
        <v>5</v>
      </c>
      <c r="J120" s="442" t="s">
        <v>6</v>
      </c>
      <c r="K120" s="442" t="s">
        <v>7</v>
      </c>
      <c r="L120" s="442" t="s">
        <v>8</v>
      </c>
      <c r="M120" s="442" t="s">
        <v>9</v>
      </c>
      <c r="N120" s="442" t="s">
        <v>43</v>
      </c>
      <c r="O120" s="442" t="s">
        <v>44</v>
      </c>
      <c r="P120" s="442" t="s">
        <v>45</v>
      </c>
      <c r="Q120" s="442" t="s">
        <v>46</v>
      </c>
      <c r="R120" s="442" t="s">
        <v>47</v>
      </c>
      <c r="S120" s="442" t="s">
        <v>48</v>
      </c>
      <c r="T120" s="442" t="s">
        <v>49</v>
      </c>
      <c r="U120" s="442" t="s">
        <v>50</v>
      </c>
      <c r="V120" s="442" t="s">
        <v>51</v>
      </c>
      <c r="W120" s="443" t="s">
        <v>52</v>
      </c>
      <c r="Y120" s="121"/>
    </row>
    <row r="121" spans="1:25" x14ac:dyDescent="0.25">
      <c r="A121" s="1" t="s">
        <v>818</v>
      </c>
      <c r="B121" s="444"/>
      <c r="C121" s="445" t="s">
        <v>160</v>
      </c>
      <c r="D121" s="446"/>
      <c r="E121" s="446"/>
      <c r="F121" s="446"/>
      <c r="G121" s="446"/>
      <c r="H121" s="446"/>
      <c r="I121" s="446"/>
      <c r="J121" s="446"/>
      <c r="K121" s="446"/>
      <c r="L121" s="446"/>
      <c r="M121" s="446"/>
      <c r="N121" s="446"/>
      <c r="O121" s="446"/>
      <c r="P121" s="446"/>
      <c r="Q121" s="446"/>
      <c r="R121" s="446"/>
      <c r="S121" s="446"/>
      <c r="T121" s="446"/>
      <c r="U121" s="446"/>
      <c r="V121" s="446"/>
      <c r="W121" s="447"/>
      <c r="Y121" s="121"/>
    </row>
    <row r="122" spans="1:25" x14ac:dyDescent="0.25">
      <c r="A122" s="1" t="s">
        <v>819</v>
      </c>
      <c r="B122" s="448" t="str">
        <f>$B$8</f>
        <v>Ar rodiklis taikomas VPS priemonei?</v>
      </c>
      <c r="C122" s="131">
        <f>COUNTIFS(D122:W122,"taip")</f>
        <v>0</v>
      </c>
      <c r="D122" s="410" t="str">
        <f>HLOOKUP(D$6,'10'!D$6:D$70,$Y122,FALSE)</f>
        <v>Ne</v>
      </c>
      <c r="E122" s="410" t="str">
        <f>HLOOKUP(E$6,'10'!E$6:E$70,$Y122,FALSE)</f>
        <v>Ne</v>
      </c>
      <c r="F122" s="410" t="str">
        <f>HLOOKUP(F$6,'10'!F$6:F$70,$Y122,FALSE)</f>
        <v>Ne</v>
      </c>
      <c r="G122" s="410" t="str">
        <f>HLOOKUP(G$6,'10'!G$6:G$70,$Y122,FALSE)</f>
        <v>Ne</v>
      </c>
      <c r="H122" s="410" t="str">
        <f>HLOOKUP(H$6,'10'!H$6:H$70,$Y122,FALSE)</f>
        <v>Ne</v>
      </c>
      <c r="I122" s="410" t="str">
        <f>HLOOKUP(I$6,'10'!I$6:I$70,$Y122,FALSE)</f>
        <v>Ne</v>
      </c>
      <c r="J122" s="410" t="str">
        <f>HLOOKUP(J$6,'10'!J$6:J$70,$Y122,FALSE)</f>
        <v>Ne</v>
      </c>
      <c r="K122" s="410" t="str">
        <f>HLOOKUP(K$6,'10'!K$6:K$70,$Y122,FALSE)</f>
        <v>Ne</v>
      </c>
      <c r="L122" s="410" t="str">
        <f>HLOOKUP(L$6,'10'!L$6:L$70,$Y122,FALSE)</f>
        <v>Ne</v>
      </c>
      <c r="M122" s="410" t="str">
        <f>HLOOKUP(M$6,'10'!M$6:M$70,$Y122,FALSE)</f>
        <v>Ne</v>
      </c>
      <c r="N122" s="410" t="str">
        <f>HLOOKUP(N$6,'10'!N$6:N$70,$Y122,FALSE)</f>
        <v>Ne</v>
      </c>
      <c r="O122" s="410" t="str">
        <f>HLOOKUP(O$6,'10'!O$6:O$70,$Y122,FALSE)</f>
        <v>Ne</v>
      </c>
      <c r="P122" s="410" t="str">
        <f>HLOOKUP(P$6,'10'!P$6:P$70,$Y122,FALSE)</f>
        <v>Ne</v>
      </c>
      <c r="Q122" s="410" t="str">
        <f>HLOOKUP(Q$6,'10'!Q$6:Q$70,$Y122,FALSE)</f>
        <v>Ne</v>
      </c>
      <c r="R122" s="410" t="str">
        <f>HLOOKUP(R$6,'10'!R$6:R$70,$Y122,FALSE)</f>
        <v>Ne</v>
      </c>
      <c r="S122" s="410" t="str">
        <f>HLOOKUP(S$6,'10'!S$6:S$70,$Y122,FALSE)</f>
        <v>Ne</v>
      </c>
      <c r="T122" s="410" t="str">
        <f>HLOOKUP(T$6,'10'!T$6:T$70,$Y122,FALSE)</f>
        <v>Ne</v>
      </c>
      <c r="U122" s="410" t="str">
        <f>HLOOKUP(U$6,'10'!U$6:U$70,$Y122,FALSE)</f>
        <v>Ne</v>
      </c>
      <c r="V122" s="410" t="str">
        <f>HLOOKUP(V$6,'10'!V$6:V$70,$Y122,FALSE)</f>
        <v>Ne</v>
      </c>
      <c r="W122" s="411" t="str">
        <f>HLOOKUP(W$6,'10'!W$6:W$70,$Y122,FALSE)</f>
        <v>Ne</v>
      </c>
      <c r="Y122" s="121">
        <v>58</v>
      </c>
    </row>
    <row r="123" spans="1:25" x14ac:dyDescent="0.25">
      <c r="A123" s="1" t="s">
        <v>820</v>
      </c>
      <c r="B123" s="449" t="str">
        <f>$B$9</f>
        <v>Kiekybinis tikslas iki 2029 m.</v>
      </c>
      <c r="C123" s="412">
        <f>SUM(D123:W123)</f>
        <v>0</v>
      </c>
      <c r="D123" s="439"/>
      <c r="E123" s="435"/>
      <c r="F123" s="435"/>
      <c r="G123" s="435"/>
      <c r="H123" s="435"/>
      <c r="I123" s="435"/>
      <c r="J123" s="435"/>
      <c r="K123" s="435"/>
      <c r="L123" s="435"/>
      <c r="M123" s="435"/>
      <c r="N123" s="435"/>
      <c r="O123" s="435"/>
      <c r="P123" s="435"/>
      <c r="Q123" s="435"/>
      <c r="R123" s="435"/>
      <c r="S123" s="435"/>
      <c r="T123" s="435"/>
      <c r="U123" s="435"/>
      <c r="V123" s="435"/>
      <c r="W123" s="436"/>
      <c r="Y123" s="121"/>
    </row>
    <row r="124" spans="1:25" x14ac:dyDescent="0.25">
      <c r="A124" s="1" t="s">
        <v>821</v>
      </c>
      <c r="B124" s="450" t="s">
        <v>241</v>
      </c>
      <c r="C124" s="451"/>
      <c r="D124" s="452"/>
      <c r="E124" s="453"/>
      <c r="F124" s="453"/>
      <c r="G124" s="453"/>
      <c r="H124" s="453"/>
      <c r="I124" s="453"/>
      <c r="J124" s="453"/>
      <c r="K124" s="453"/>
      <c r="L124" s="453"/>
      <c r="M124" s="453"/>
      <c r="N124" s="453"/>
      <c r="O124" s="453"/>
      <c r="P124" s="453"/>
      <c r="Q124" s="453"/>
      <c r="R124" s="453"/>
      <c r="S124" s="453"/>
      <c r="T124" s="453"/>
      <c r="U124" s="453"/>
      <c r="V124" s="453"/>
      <c r="W124" s="454"/>
      <c r="Y124" s="121"/>
    </row>
    <row r="125" spans="1:25" x14ac:dyDescent="0.25">
      <c r="A125" s="1" t="s">
        <v>822</v>
      </c>
      <c r="B125" s="455" t="s">
        <v>100</v>
      </c>
      <c r="C125" s="425"/>
      <c r="D125" s="456"/>
      <c r="E125" s="457"/>
      <c r="F125" s="457"/>
      <c r="G125" s="457"/>
      <c r="H125" s="457"/>
      <c r="I125" s="457"/>
      <c r="J125" s="457"/>
      <c r="K125" s="457"/>
      <c r="L125" s="457"/>
      <c r="M125" s="457"/>
      <c r="N125" s="457"/>
      <c r="O125" s="457"/>
      <c r="P125" s="457"/>
      <c r="Q125" s="457"/>
      <c r="R125" s="457"/>
      <c r="S125" s="457"/>
      <c r="T125" s="457"/>
      <c r="U125" s="457"/>
      <c r="V125" s="457"/>
      <c r="W125" s="458"/>
      <c r="Y125" s="121"/>
    </row>
    <row r="126" spans="1:25" x14ac:dyDescent="0.25">
      <c r="A126" s="1" t="s">
        <v>823</v>
      </c>
      <c r="B126" s="455" t="s">
        <v>101</v>
      </c>
      <c r="C126" s="425"/>
      <c r="D126" s="456"/>
      <c r="E126" s="457"/>
      <c r="F126" s="457"/>
      <c r="G126" s="457"/>
      <c r="H126" s="457"/>
      <c r="I126" s="457"/>
      <c r="J126" s="457"/>
      <c r="K126" s="457"/>
      <c r="L126" s="457"/>
      <c r="M126" s="457"/>
      <c r="N126" s="457"/>
      <c r="O126" s="457"/>
      <c r="P126" s="457"/>
      <c r="Q126" s="457"/>
      <c r="R126" s="457"/>
      <c r="S126" s="457"/>
      <c r="T126" s="457"/>
      <c r="U126" s="457"/>
      <c r="V126" s="457"/>
      <c r="W126" s="458"/>
      <c r="Y126" s="121"/>
    </row>
    <row r="127" spans="1:25" x14ac:dyDescent="0.25">
      <c r="A127" s="1" t="s">
        <v>824</v>
      </c>
      <c r="B127" s="455" t="s">
        <v>102</v>
      </c>
      <c r="C127" s="425"/>
      <c r="D127" s="456"/>
      <c r="E127" s="457"/>
      <c r="F127" s="457"/>
      <c r="G127" s="457"/>
      <c r="H127" s="457"/>
      <c r="I127" s="457"/>
      <c r="J127" s="457"/>
      <c r="K127" s="457"/>
      <c r="L127" s="457"/>
      <c r="M127" s="457"/>
      <c r="N127" s="457"/>
      <c r="O127" s="457"/>
      <c r="P127" s="457"/>
      <c r="Q127" s="457"/>
      <c r="R127" s="457"/>
      <c r="S127" s="457"/>
      <c r="T127" s="457"/>
      <c r="U127" s="457"/>
      <c r="V127" s="457"/>
      <c r="W127" s="458"/>
      <c r="Y127" s="121"/>
    </row>
    <row r="128" spans="1:25" x14ac:dyDescent="0.25">
      <c r="A128" s="1" t="s">
        <v>825</v>
      </c>
      <c r="B128" s="455" t="s">
        <v>103</v>
      </c>
      <c r="C128" s="425"/>
      <c r="D128" s="456"/>
      <c r="E128" s="457"/>
      <c r="F128" s="457"/>
      <c r="G128" s="457"/>
      <c r="H128" s="457"/>
      <c r="I128" s="457"/>
      <c r="J128" s="457"/>
      <c r="K128" s="457"/>
      <c r="L128" s="457"/>
      <c r="M128" s="457"/>
      <c r="N128" s="457"/>
      <c r="O128" s="457"/>
      <c r="P128" s="457"/>
      <c r="Q128" s="457"/>
      <c r="R128" s="457"/>
      <c r="S128" s="457"/>
      <c r="T128" s="457"/>
      <c r="U128" s="457"/>
      <c r="V128" s="457"/>
      <c r="W128" s="458"/>
      <c r="Y128" s="121"/>
    </row>
    <row r="129" spans="1:25" x14ac:dyDescent="0.25">
      <c r="A129" s="1" t="s">
        <v>826</v>
      </c>
      <c r="B129" s="455" t="s">
        <v>104</v>
      </c>
      <c r="C129" s="425"/>
      <c r="D129" s="456"/>
      <c r="E129" s="457"/>
      <c r="F129" s="457"/>
      <c r="G129" s="457"/>
      <c r="H129" s="457"/>
      <c r="I129" s="457"/>
      <c r="J129" s="457"/>
      <c r="K129" s="457"/>
      <c r="L129" s="457"/>
      <c r="M129" s="457"/>
      <c r="N129" s="457"/>
      <c r="O129" s="457"/>
      <c r="P129" s="457"/>
      <c r="Q129" s="457"/>
      <c r="R129" s="457"/>
      <c r="S129" s="457"/>
      <c r="T129" s="457"/>
      <c r="U129" s="457"/>
      <c r="V129" s="457"/>
      <c r="W129" s="458"/>
      <c r="Y129" s="121"/>
    </row>
    <row r="130" spans="1:25" x14ac:dyDescent="0.25">
      <c r="A130" s="1" t="s">
        <v>827</v>
      </c>
      <c r="B130" s="455" t="s">
        <v>105</v>
      </c>
      <c r="C130" s="425"/>
      <c r="D130" s="456"/>
      <c r="E130" s="457"/>
      <c r="F130" s="457"/>
      <c r="G130" s="457"/>
      <c r="H130" s="457"/>
      <c r="I130" s="457"/>
      <c r="J130" s="457"/>
      <c r="K130" s="457"/>
      <c r="L130" s="457"/>
      <c r="M130" s="457"/>
      <c r="N130" s="457"/>
      <c r="O130" s="457"/>
      <c r="P130" s="457"/>
      <c r="Q130" s="457"/>
      <c r="R130" s="457"/>
      <c r="S130" s="457"/>
      <c r="T130" s="457"/>
      <c r="U130" s="457"/>
      <c r="V130" s="457"/>
      <c r="W130" s="458"/>
      <c r="Y130" s="121"/>
    </row>
    <row r="131" spans="1:25" x14ac:dyDescent="0.25">
      <c r="A131" s="1" t="s">
        <v>828</v>
      </c>
      <c r="B131" s="459" t="s">
        <v>401</v>
      </c>
      <c r="C131" s="460"/>
      <c r="D131" s="456"/>
      <c r="E131" s="457"/>
      <c r="F131" s="457"/>
      <c r="G131" s="457"/>
      <c r="H131" s="457"/>
      <c r="I131" s="457"/>
      <c r="J131" s="457"/>
      <c r="K131" s="457"/>
      <c r="L131" s="457"/>
      <c r="M131" s="457"/>
      <c r="N131" s="457"/>
      <c r="O131" s="457"/>
      <c r="P131" s="457"/>
      <c r="Q131" s="457"/>
      <c r="R131" s="457"/>
      <c r="S131" s="457"/>
      <c r="T131" s="457"/>
      <c r="U131" s="457"/>
      <c r="V131" s="457"/>
      <c r="W131" s="458"/>
      <c r="Y131" s="121"/>
    </row>
    <row r="132" spans="1:25" x14ac:dyDescent="0.25">
      <c r="A132" s="1" t="s">
        <v>829</v>
      </c>
      <c r="B132" s="449" t="s">
        <v>402</v>
      </c>
      <c r="C132" s="461"/>
      <c r="D132" s="456"/>
      <c r="E132" s="457"/>
      <c r="F132" s="457"/>
      <c r="G132" s="457"/>
      <c r="H132" s="457"/>
      <c r="I132" s="457"/>
      <c r="J132" s="457"/>
      <c r="K132" s="457"/>
      <c r="L132" s="457"/>
      <c r="M132" s="457"/>
      <c r="N132" s="457"/>
      <c r="O132" s="457"/>
      <c r="P132" s="457"/>
      <c r="Q132" s="457"/>
      <c r="R132" s="457"/>
      <c r="S132" s="457"/>
      <c r="T132" s="457"/>
      <c r="U132" s="457"/>
      <c r="V132" s="457"/>
      <c r="W132" s="458"/>
      <c r="Y132" s="121"/>
    </row>
    <row r="133" spans="1:25" x14ac:dyDescent="0.25">
      <c r="A133" s="1" t="s">
        <v>830</v>
      </c>
      <c r="B133" s="450" t="s">
        <v>160</v>
      </c>
      <c r="C133" s="438">
        <f>SUM(C125:C130)</f>
        <v>0</v>
      </c>
      <c r="D133" s="456"/>
      <c r="E133" s="457"/>
      <c r="F133" s="457"/>
      <c r="G133" s="457"/>
      <c r="H133" s="457"/>
      <c r="I133" s="457"/>
      <c r="J133" s="457"/>
      <c r="K133" s="457"/>
      <c r="L133" s="457"/>
      <c r="M133" s="457"/>
      <c r="N133" s="457"/>
      <c r="O133" s="457"/>
      <c r="P133" s="457"/>
      <c r="Q133" s="457"/>
      <c r="R133" s="457"/>
      <c r="S133" s="457"/>
      <c r="T133" s="457"/>
      <c r="U133" s="457"/>
      <c r="V133" s="457"/>
      <c r="W133" s="458"/>
      <c r="Y133" s="121"/>
    </row>
    <row r="134" spans="1:25" x14ac:dyDescent="0.25">
      <c r="A134" s="1" t="s">
        <v>831</v>
      </c>
      <c r="B134" s="216" t="s">
        <v>1104</v>
      </c>
      <c r="C134" s="201" t="str">
        <f>IF(C123=C133,"Gerai","Klaida")</f>
        <v>Gerai</v>
      </c>
      <c r="D134" s="462"/>
      <c r="E134" s="463"/>
      <c r="F134" s="463"/>
      <c r="G134" s="463"/>
      <c r="H134" s="463"/>
      <c r="I134" s="463"/>
      <c r="J134" s="463"/>
      <c r="K134" s="463"/>
      <c r="L134" s="463"/>
      <c r="M134" s="463"/>
      <c r="N134" s="463"/>
      <c r="O134" s="463"/>
      <c r="P134" s="463"/>
      <c r="Q134" s="463"/>
      <c r="R134" s="463"/>
      <c r="S134" s="463"/>
      <c r="T134" s="463"/>
      <c r="U134" s="463"/>
      <c r="V134" s="463"/>
      <c r="W134" s="464"/>
      <c r="Y134" s="121"/>
    </row>
    <row r="135" spans="1:25" x14ac:dyDescent="0.25">
      <c r="A135" s="1" t="s">
        <v>832</v>
      </c>
      <c r="B135" s="1"/>
      <c r="Y135" s="121"/>
    </row>
    <row r="136" spans="1:25" ht="21" x14ac:dyDescent="0.25">
      <c r="A136" s="1" t="s">
        <v>833</v>
      </c>
      <c r="B136" s="440" t="s">
        <v>413</v>
      </c>
      <c r="C136" s="441" t="str">
        <f>'6'!B38</f>
        <v>RASE-P.4</v>
      </c>
      <c r="D136" s="442" t="s">
        <v>0</v>
      </c>
      <c r="E136" s="442" t="s">
        <v>1</v>
      </c>
      <c r="F136" s="442" t="s">
        <v>2</v>
      </c>
      <c r="G136" s="442" t="s">
        <v>3</v>
      </c>
      <c r="H136" s="442" t="s">
        <v>4</v>
      </c>
      <c r="I136" s="442" t="s">
        <v>5</v>
      </c>
      <c r="J136" s="442" t="s">
        <v>6</v>
      </c>
      <c r="K136" s="442" t="s">
        <v>7</v>
      </c>
      <c r="L136" s="442" t="s">
        <v>8</v>
      </c>
      <c r="M136" s="442" t="s">
        <v>9</v>
      </c>
      <c r="N136" s="442" t="s">
        <v>43</v>
      </c>
      <c r="O136" s="442" t="s">
        <v>44</v>
      </c>
      <c r="P136" s="442" t="s">
        <v>45</v>
      </c>
      <c r="Q136" s="442" t="s">
        <v>46</v>
      </c>
      <c r="R136" s="442" t="s">
        <v>47</v>
      </c>
      <c r="S136" s="442" t="s">
        <v>48</v>
      </c>
      <c r="T136" s="442" t="s">
        <v>49</v>
      </c>
      <c r="U136" s="442" t="s">
        <v>50</v>
      </c>
      <c r="V136" s="442" t="s">
        <v>51</v>
      </c>
      <c r="W136" s="443" t="s">
        <v>52</v>
      </c>
      <c r="Y136" s="121"/>
    </row>
    <row r="137" spans="1:25" x14ac:dyDescent="0.25">
      <c r="A137" s="1" t="s">
        <v>834</v>
      </c>
      <c r="B137" s="444"/>
      <c r="C137" s="445" t="s">
        <v>160</v>
      </c>
      <c r="D137" s="446"/>
      <c r="E137" s="446"/>
      <c r="F137" s="446"/>
      <c r="G137" s="446"/>
      <c r="H137" s="446"/>
      <c r="I137" s="446"/>
      <c r="J137" s="446"/>
      <c r="K137" s="446"/>
      <c r="L137" s="446"/>
      <c r="M137" s="446"/>
      <c r="N137" s="446"/>
      <c r="O137" s="446"/>
      <c r="P137" s="446"/>
      <c r="Q137" s="446"/>
      <c r="R137" s="446"/>
      <c r="S137" s="446"/>
      <c r="T137" s="446"/>
      <c r="U137" s="446"/>
      <c r="V137" s="446"/>
      <c r="W137" s="447"/>
      <c r="Y137" s="121"/>
    </row>
    <row r="138" spans="1:25" x14ac:dyDescent="0.25">
      <c r="A138" s="1" t="s">
        <v>835</v>
      </c>
      <c r="B138" s="448" t="str">
        <f>$B$8</f>
        <v>Ar rodiklis taikomas VPS priemonei?</v>
      </c>
      <c r="C138" s="131">
        <f>COUNTIFS(D138:W138,"taip")</f>
        <v>0</v>
      </c>
      <c r="D138" s="410" t="str">
        <f>HLOOKUP(D$6,'10'!D$6:D$70,$Y138,FALSE)</f>
        <v>Ne</v>
      </c>
      <c r="E138" s="410" t="str">
        <f>HLOOKUP(E$6,'10'!E$6:E$70,$Y138,FALSE)</f>
        <v>Ne</v>
      </c>
      <c r="F138" s="410" t="str">
        <f>HLOOKUP(F$6,'10'!F$6:F$70,$Y138,FALSE)</f>
        <v>Ne</v>
      </c>
      <c r="G138" s="410" t="str">
        <f>HLOOKUP(G$6,'10'!G$6:G$70,$Y138,FALSE)</f>
        <v>Ne</v>
      </c>
      <c r="H138" s="410" t="str">
        <f>HLOOKUP(H$6,'10'!H$6:H$70,$Y138,FALSE)</f>
        <v>Ne</v>
      </c>
      <c r="I138" s="410" t="str">
        <f>HLOOKUP(I$6,'10'!I$6:I$70,$Y138,FALSE)</f>
        <v>Ne</v>
      </c>
      <c r="J138" s="410" t="str">
        <f>HLOOKUP(J$6,'10'!J$6:J$70,$Y138,FALSE)</f>
        <v>Ne</v>
      </c>
      <c r="K138" s="410" t="str">
        <f>HLOOKUP(K$6,'10'!K$6:K$70,$Y138,FALSE)</f>
        <v>Ne</v>
      </c>
      <c r="L138" s="410" t="str">
        <f>HLOOKUP(L$6,'10'!L$6:L$70,$Y138,FALSE)</f>
        <v>Ne</v>
      </c>
      <c r="M138" s="410" t="str">
        <f>HLOOKUP(M$6,'10'!M$6:M$70,$Y138,FALSE)</f>
        <v>Ne</v>
      </c>
      <c r="N138" s="410" t="str">
        <f>HLOOKUP(N$6,'10'!N$6:N$70,$Y138,FALSE)</f>
        <v>Ne</v>
      </c>
      <c r="O138" s="410" t="str">
        <f>HLOOKUP(O$6,'10'!O$6:O$70,$Y138,FALSE)</f>
        <v>Ne</v>
      </c>
      <c r="P138" s="410" t="str">
        <f>HLOOKUP(P$6,'10'!P$6:P$70,$Y138,FALSE)</f>
        <v>Ne</v>
      </c>
      <c r="Q138" s="410" t="str">
        <f>HLOOKUP(Q$6,'10'!Q$6:Q$70,$Y138,FALSE)</f>
        <v>Ne</v>
      </c>
      <c r="R138" s="410" t="str">
        <f>HLOOKUP(R$6,'10'!R$6:R$70,$Y138,FALSE)</f>
        <v>Ne</v>
      </c>
      <c r="S138" s="410" t="str">
        <f>HLOOKUP(S$6,'10'!S$6:S$70,$Y138,FALSE)</f>
        <v>Ne</v>
      </c>
      <c r="T138" s="410" t="str">
        <f>HLOOKUP(T$6,'10'!T$6:T$70,$Y138,FALSE)</f>
        <v>Ne</v>
      </c>
      <c r="U138" s="410" t="str">
        <f>HLOOKUP(U$6,'10'!U$6:U$70,$Y138,FALSE)</f>
        <v>Ne</v>
      </c>
      <c r="V138" s="410" t="str">
        <f>HLOOKUP(V$6,'10'!V$6:V$70,$Y138,FALSE)</f>
        <v>Ne</v>
      </c>
      <c r="W138" s="411" t="str">
        <f>HLOOKUP(W$6,'10'!W$6:W$70,$Y138,FALSE)</f>
        <v>Ne</v>
      </c>
      <c r="Y138" s="121">
        <v>59</v>
      </c>
    </row>
    <row r="139" spans="1:25" x14ac:dyDescent="0.25">
      <c r="A139" s="1" t="s">
        <v>836</v>
      </c>
      <c r="B139" s="449" t="str">
        <f>$B$9</f>
        <v>Kiekybinis tikslas iki 2029 m.</v>
      </c>
      <c r="C139" s="412">
        <f>SUM(D139:W139)</f>
        <v>0</v>
      </c>
      <c r="D139" s="439"/>
      <c r="E139" s="435"/>
      <c r="F139" s="435"/>
      <c r="G139" s="435"/>
      <c r="H139" s="435"/>
      <c r="I139" s="435"/>
      <c r="J139" s="435"/>
      <c r="K139" s="435"/>
      <c r="L139" s="435"/>
      <c r="M139" s="435"/>
      <c r="N139" s="435"/>
      <c r="O139" s="435"/>
      <c r="P139" s="435"/>
      <c r="Q139" s="435"/>
      <c r="R139" s="435"/>
      <c r="S139" s="435"/>
      <c r="T139" s="435"/>
      <c r="U139" s="435"/>
      <c r="V139" s="435"/>
      <c r="W139" s="436"/>
      <c r="Y139" s="121"/>
    </row>
    <row r="140" spans="1:25" x14ac:dyDescent="0.25">
      <c r="A140" s="1" t="s">
        <v>837</v>
      </c>
      <c r="B140" s="450" t="s">
        <v>241</v>
      </c>
      <c r="C140" s="451"/>
      <c r="D140" s="452"/>
      <c r="E140" s="453"/>
      <c r="F140" s="453"/>
      <c r="G140" s="453"/>
      <c r="H140" s="453"/>
      <c r="I140" s="453"/>
      <c r="J140" s="453"/>
      <c r="K140" s="453"/>
      <c r="L140" s="453"/>
      <c r="M140" s="453"/>
      <c r="N140" s="453"/>
      <c r="O140" s="453"/>
      <c r="P140" s="453"/>
      <c r="Q140" s="453"/>
      <c r="R140" s="453"/>
      <c r="S140" s="453"/>
      <c r="T140" s="453"/>
      <c r="U140" s="453"/>
      <c r="V140" s="453"/>
      <c r="W140" s="454"/>
      <c r="Y140" s="121"/>
    </row>
    <row r="141" spans="1:25" x14ac:dyDescent="0.25">
      <c r="A141" s="1" t="s">
        <v>838</v>
      </c>
      <c r="B141" s="455" t="s">
        <v>100</v>
      </c>
      <c r="C141" s="425"/>
      <c r="D141" s="456"/>
      <c r="E141" s="457"/>
      <c r="F141" s="457"/>
      <c r="G141" s="457"/>
      <c r="H141" s="457"/>
      <c r="I141" s="457"/>
      <c r="J141" s="457"/>
      <c r="K141" s="457"/>
      <c r="L141" s="457"/>
      <c r="M141" s="457"/>
      <c r="N141" s="457"/>
      <c r="O141" s="457"/>
      <c r="P141" s="457"/>
      <c r="Q141" s="457"/>
      <c r="R141" s="457"/>
      <c r="S141" s="457"/>
      <c r="T141" s="457"/>
      <c r="U141" s="457"/>
      <c r="V141" s="457"/>
      <c r="W141" s="458"/>
      <c r="Y141" s="121"/>
    </row>
    <row r="142" spans="1:25" x14ac:dyDescent="0.25">
      <c r="A142" s="1" t="s">
        <v>839</v>
      </c>
      <c r="B142" s="455" t="s">
        <v>101</v>
      </c>
      <c r="C142" s="425"/>
      <c r="D142" s="456"/>
      <c r="E142" s="457"/>
      <c r="F142" s="457"/>
      <c r="G142" s="457"/>
      <c r="H142" s="457"/>
      <c r="I142" s="457"/>
      <c r="J142" s="457"/>
      <c r="K142" s="457"/>
      <c r="L142" s="457"/>
      <c r="M142" s="457"/>
      <c r="N142" s="457"/>
      <c r="O142" s="457"/>
      <c r="P142" s="457"/>
      <c r="Q142" s="457"/>
      <c r="R142" s="457"/>
      <c r="S142" s="457"/>
      <c r="T142" s="457"/>
      <c r="U142" s="457"/>
      <c r="V142" s="457"/>
      <c r="W142" s="458"/>
      <c r="Y142" s="121"/>
    </row>
    <row r="143" spans="1:25" x14ac:dyDescent="0.25">
      <c r="A143" s="1" t="s">
        <v>840</v>
      </c>
      <c r="B143" s="455" t="s">
        <v>102</v>
      </c>
      <c r="C143" s="425"/>
      <c r="D143" s="456"/>
      <c r="E143" s="457"/>
      <c r="F143" s="457"/>
      <c r="G143" s="457"/>
      <c r="H143" s="457"/>
      <c r="I143" s="457"/>
      <c r="J143" s="457"/>
      <c r="K143" s="457"/>
      <c r="L143" s="457"/>
      <c r="M143" s="457"/>
      <c r="N143" s="457"/>
      <c r="O143" s="457"/>
      <c r="P143" s="457"/>
      <c r="Q143" s="457"/>
      <c r="R143" s="457"/>
      <c r="S143" s="457"/>
      <c r="T143" s="457"/>
      <c r="U143" s="457"/>
      <c r="V143" s="457"/>
      <c r="W143" s="458"/>
      <c r="Y143" s="121"/>
    </row>
    <row r="144" spans="1:25" x14ac:dyDescent="0.25">
      <c r="A144" s="1" t="s">
        <v>841</v>
      </c>
      <c r="B144" s="455" t="s">
        <v>103</v>
      </c>
      <c r="C144" s="425"/>
      <c r="D144" s="456"/>
      <c r="E144" s="457"/>
      <c r="F144" s="457"/>
      <c r="G144" s="457"/>
      <c r="H144" s="457"/>
      <c r="I144" s="457"/>
      <c r="J144" s="457"/>
      <c r="K144" s="457"/>
      <c r="L144" s="457"/>
      <c r="M144" s="457"/>
      <c r="N144" s="457"/>
      <c r="O144" s="457"/>
      <c r="P144" s="457"/>
      <c r="Q144" s="457"/>
      <c r="R144" s="457"/>
      <c r="S144" s="457"/>
      <c r="T144" s="457"/>
      <c r="U144" s="457"/>
      <c r="V144" s="457"/>
      <c r="W144" s="458"/>
      <c r="Y144" s="121"/>
    </row>
    <row r="145" spans="1:25" x14ac:dyDescent="0.25">
      <c r="A145" s="1" t="s">
        <v>842</v>
      </c>
      <c r="B145" s="455" t="s">
        <v>104</v>
      </c>
      <c r="C145" s="425"/>
      <c r="D145" s="456"/>
      <c r="E145" s="457"/>
      <c r="F145" s="457"/>
      <c r="G145" s="457"/>
      <c r="H145" s="457"/>
      <c r="I145" s="457"/>
      <c r="J145" s="457"/>
      <c r="K145" s="457"/>
      <c r="L145" s="457"/>
      <c r="M145" s="457"/>
      <c r="N145" s="457"/>
      <c r="O145" s="457"/>
      <c r="P145" s="457"/>
      <c r="Q145" s="457"/>
      <c r="R145" s="457"/>
      <c r="S145" s="457"/>
      <c r="T145" s="457"/>
      <c r="U145" s="457"/>
      <c r="V145" s="457"/>
      <c r="W145" s="458"/>
      <c r="Y145" s="121"/>
    </row>
    <row r="146" spans="1:25" x14ac:dyDescent="0.25">
      <c r="A146" s="1" t="s">
        <v>843</v>
      </c>
      <c r="B146" s="455" t="s">
        <v>105</v>
      </c>
      <c r="C146" s="425"/>
      <c r="D146" s="456"/>
      <c r="E146" s="457"/>
      <c r="F146" s="457"/>
      <c r="G146" s="457"/>
      <c r="H146" s="457"/>
      <c r="I146" s="457"/>
      <c r="J146" s="457"/>
      <c r="K146" s="457"/>
      <c r="L146" s="457"/>
      <c r="M146" s="457"/>
      <c r="N146" s="457"/>
      <c r="O146" s="457"/>
      <c r="P146" s="457"/>
      <c r="Q146" s="457"/>
      <c r="R146" s="457"/>
      <c r="S146" s="457"/>
      <c r="T146" s="457"/>
      <c r="U146" s="457"/>
      <c r="V146" s="457"/>
      <c r="W146" s="458"/>
      <c r="Y146" s="121"/>
    </row>
    <row r="147" spans="1:25" x14ac:dyDescent="0.25">
      <c r="A147" s="1" t="s">
        <v>844</v>
      </c>
      <c r="B147" s="459" t="s">
        <v>401</v>
      </c>
      <c r="C147" s="460"/>
      <c r="D147" s="456"/>
      <c r="E147" s="457"/>
      <c r="F147" s="457"/>
      <c r="G147" s="457"/>
      <c r="H147" s="457"/>
      <c r="I147" s="457"/>
      <c r="J147" s="457"/>
      <c r="K147" s="457"/>
      <c r="L147" s="457"/>
      <c r="M147" s="457"/>
      <c r="N147" s="457"/>
      <c r="O147" s="457"/>
      <c r="P147" s="457"/>
      <c r="Q147" s="457"/>
      <c r="R147" s="457"/>
      <c r="S147" s="457"/>
      <c r="T147" s="457"/>
      <c r="U147" s="457"/>
      <c r="V147" s="457"/>
      <c r="W147" s="458"/>
      <c r="Y147" s="121"/>
    </row>
    <row r="148" spans="1:25" x14ac:dyDescent="0.25">
      <c r="A148" s="1" t="s">
        <v>845</v>
      </c>
      <c r="B148" s="449" t="s">
        <v>402</v>
      </c>
      <c r="C148" s="461"/>
      <c r="D148" s="456"/>
      <c r="E148" s="457"/>
      <c r="F148" s="457"/>
      <c r="G148" s="457"/>
      <c r="H148" s="457"/>
      <c r="I148" s="457"/>
      <c r="J148" s="457"/>
      <c r="K148" s="457"/>
      <c r="L148" s="457"/>
      <c r="M148" s="457"/>
      <c r="N148" s="457"/>
      <c r="O148" s="457"/>
      <c r="P148" s="457"/>
      <c r="Q148" s="457"/>
      <c r="R148" s="457"/>
      <c r="S148" s="457"/>
      <c r="T148" s="457"/>
      <c r="U148" s="457"/>
      <c r="V148" s="457"/>
      <c r="W148" s="458"/>
      <c r="Y148" s="121"/>
    </row>
    <row r="149" spans="1:25" x14ac:dyDescent="0.25">
      <c r="A149" s="1" t="s">
        <v>846</v>
      </c>
      <c r="B149" s="450" t="s">
        <v>160</v>
      </c>
      <c r="C149" s="438">
        <f>SUM(C141:C146)</f>
        <v>0</v>
      </c>
      <c r="D149" s="456"/>
      <c r="E149" s="457"/>
      <c r="F149" s="457"/>
      <c r="G149" s="457"/>
      <c r="H149" s="457"/>
      <c r="I149" s="457"/>
      <c r="J149" s="457"/>
      <c r="K149" s="457"/>
      <c r="L149" s="457"/>
      <c r="M149" s="457"/>
      <c r="N149" s="457"/>
      <c r="O149" s="457"/>
      <c r="P149" s="457"/>
      <c r="Q149" s="457"/>
      <c r="R149" s="457"/>
      <c r="S149" s="457"/>
      <c r="T149" s="457"/>
      <c r="U149" s="457"/>
      <c r="V149" s="457"/>
      <c r="W149" s="458"/>
      <c r="Y149" s="121"/>
    </row>
    <row r="150" spans="1:25" x14ac:dyDescent="0.25">
      <c r="A150" s="1" t="s">
        <v>847</v>
      </c>
      <c r="B150" s="216" t="s">
        <v>1104</v>
      </c>
      <c r="C150" s="201" t="str">
        <f>IF(C139=C149,"Gerai","Klaida")</f>
        <v>Gerai</v>
      </c>
      <c r="D150" s="462"/>
      <c r="E150" s="463"/>
      <c r="F150" s="463"/>
      <c r="G150" s="463"/>
      <c r="H150" s="463"/>
      <c r="I150" s="463"/>
      <c r="J150" s="463"/>
      <c r="K150" s="463"/>
      <c r="L150" s="463"/>
      <c r="M150" s="463"/>
      <c r="N150" s="463"/>
      <c r="O150" s="463"/>
      <c r="P150" s="463"/>
      <c r="Q150" s="463"/>
      <c r="R150" s="463"/>
      <c r="S150" s="463"/>
      <c r="T150" s="463"/>
      <c r="U150" s="463"/>
      <c r="V150" s="463"/>
      <c r="W150" s="464"/>
      <c r="Y150" s="121"/>
    </row>
    <row r="151" spans="1:25" x14ac:dyDescent="0.25">
      <c r="A151" s="1" t="s">
        <v>848</v>
      </c>
      <c r="B151" s="1"/>
      <c r="Y151" s="121"/>
    </row>
    <row r="152" spans="1:25" ht="21" x14ac:dyDescent="0.25">
      <c r="A152" s="1" t="s">
        <v>849</v>
      </c>
      <c r="B152" s="440" t="s">
        <v>414</v>
      </c>
      <c r="C152" s="441" t="str">
        <f>'6'!B39</f>
        <v>RASE-P.5</v>
      </c>
      <c r="D152" s="442" t="s">
        <v>0</v>
      </c>
      <c r="E152" s="442" t="s">
        <v>1</v>
      </c>
      <c r="F152" s="442" t="s">
        <v>2</v>
      </c>
      <c r="G152" s="442" t="s">
        <v>3</v>
      </c>
      <c r="H152" s="442" t="s">
        <v>4</v>
      </c>
      <c r="I152" s="442" t="s">
        <v>5</v>
      </c>
      <c r="J152" s="442" t="s">
        <v>6</v>
      </c>
      <c r="K152" s="442" t="s">
        <v>7</v>
      </c>
      <c r="L152" s="442" t="s">
        <v>8</v>
      </c>
      <c r="M152" s="442" t="s">
        <v>9</v>
      </c>
      <c r="N152" s="442" t="s">
        <v>43</v>
      </c>
      <c r="O152" s="442" t="s">
        <v>44</v>
      </c>
      <c r="P152" s="442" t="s">
        <v>45</v>
      </c>
      <c r="Q152" s="442" t="s">
        <v>46</v>
      </c>
      <c r="R152" s="442" t="s">
        <v>47</v>
      </c>
      <c r="S152" s="442" t="s">
        <v>48</v>
      </c>
      <c r="T152" s="442" t="s">
        <v>49</v>
      </c>
      <c r="U152" s="442" t="s">
        <v>50</v>
      </c>
      <c r="V152" s="442" t="s">
        <v>51</v>
      </c>
      <c r="W152" s="443" t="s">
        <v>52</v>
      </c>
      <c r="Y152" s="121"/>
    </row>
    <row r="153" spans="1:25" x14ac:dyDescent="0.25">
      <c r="A153" s="1" t="s">
        <v>850</v>
      </c>
      <c r="B153" s="444"/>
      <c r="C153" s="445" t="s">
        <v>160</v>
      </c>
      <c r="D153" s="446"/>
      <c r="E153" s="446"/>
      <c r="F153" s="446"/>
      <c r="G153" s="446"/>
      <c r="H153" s="446"/>
      <c r="I153" s="446"/>
      <c r="J153" s="446"/>
      <c r="K153" s="446"/>
      <c r="L153" s="446"/>
      <c r="M153" s="446"/>
      <c r="N153" s="446"/>
      <c r="O153" s="446"/>
      <c r="P153" s="446"/>
      <c r="Q153" s="446"/>
      <c r="R153" s="446"/>
      <c r="S153" s="446"/>
      <c r="T153" s="446"/>
      <c r="U153" s="446"/>
      <c r="V153" s="446"/>
      <c r="W153" s="447"/>
      <c r="Y153" s="121"/>
    </row>
    <row r="154" spans="1:25" x14ac:dyDescent="0.25">
      <c r="A154" s="1" t="s">
        <v>851</v>
      </c>
      <c r="B154" s="448" t="str">
        <f>$B$8</f>
        <v>Ar rodiklis taikomas VPS priemonei?</v>
      </c>
      <c r="C154" s="131">
        <f>COUNTIFS(D154:W154,"taip")</f>
        <v>0</v>
      </c>
      <c r="D154" s="410" t="str">
        <f>HLOOKUP(D$6,'10'!D$6:D$70,$Y154,FALSE)</f>
        <v>Ne</v>
      </c>
      <c r="E154" s="410" t="str">
        <f>HLOOKUP(E$6,'10'!E$6:E$70,$Y154,FALSE)</f>
        <v>Ne</v>
      </c>
      <c r="F154" s="410" t="str">
        <f>HLOOKUP(F$6,'10'!F$6:F$70,$Y154,FALSE)</f>
        <v>Ne</v>
      </c>
      <c r="G154" s="410" t="str">
        <f>HLOOKUP(G$6,'10'!G$6:G$70,$Y154,FALSE)</f>
        <v>Ne</v>
      </c>
      <c r="H154" s="410" t="str">
        <f>HLOOKUP(H$6,'10'!H$6:H$70,$Y154,FALSE)</f>
        <v>Ne</v>
      </c>
      <c r="I154" s="410" t="str">
        <f>HLOOKUP(I$6,'10'!I$6:I$70,$Y154,FALSE)</f>
        <v>Ne</v>
      </c>
      <c r="J154" s="410" t="str">
        <f>HLOOKUP(J$6,'10'!J$6:J$70,$Y154,FALSE)</f>
        <v>Ne</v>
      </c>
      <c r="K154" s="410" t="str">
        <f>HLOOKUP(K$6,'10'!K$6:K$70,$Y154,FALSE)</f>
        <v>Ne</v>
      </c>
      <c r="L154" s="410" t="str">
        <f>HLOOKUP(L$6,'10'!L$6:L$70,$Y154,FALSE)</f>
        <v>Ne</v>
      </c>
      <c r="M154" s="410" t="str">
        <f>HLOOKUP(M$6,'10'!M$6:M$70,$Y154,FALSE)</f>
        <v>Ne</v>
      </c>
      <c r="N154" s="410" t="str">
        <f>HLOOKUP(N$6,'10'!N$6:N$70,$Y154,FALSE)</f>
        <v>Ne</v>
      </c>
      <c r="O154" s="410" t="str">
        <f>HLOOKUP(O$6,'10'!O$6:O$70,$Y154,FALSE)</f>
        <v>Ne</v>
      </c>
      <c r="P154" s="410" t="str">
        <f>HLOOKUP(P$6,'10'!P$6:P$70,$Y154,FALSE)</f>
        <v>Ne</v>
      </c>
      <c r="Q154" s="410" t="str">
        <f>HLOOKUP(Q$6,'10'!Q$6:Q$70,$Y154,FALSE)</f>
        <v>Ne</v>
      </c>
      <c r="R154" s="410" t="str">
        <f>HLOOKUP(R$6,'10'!R$6:R$70,$Y154,FALSE)</f>
        <v>Ne</v>
      </c>
      <c r="S154" s="410" t="str">
        <f>HLOOKUP(S$6,'10'!S$6:S$70,$Y154,FALSE)</f>
        <v>Ne</v>
      </c>
      <c r="T154" s="410" t="str">
        <f>HLOOKUP(T$6,'10'!T$6:T$70,$Y154,FALSE)</f>
        <v>Ne</v>
      </c>
      <c r="U154" s="410" t="str">
        <f>HLOOKUP(U$6,'10'!U$6:U$70,$Y154,FALSE)</f>
        <v>Ne</v>
      </c>
      <c r="V154" s="410" t="str">
        <f>HLOOKUP(V$6,'10'!V$6:V$70,$Y154,FALSE)</f>
        <v>Ne</v>
      </c>
      <c r="W154" s="411" t="str">
        <f>HLOOKUP(W$6,'10'!W$6:W$70,$Y154,FALSE)</f>
        <v>Ne</v>
      </c>
      <c r="Y154" s="121">
        <v>60</v>
      </c>
    </row>
    <row r="155" spans="1:25" x14ac:dyDescent="0.25">
      <c r="A155" s="1" t="s">
        <v>852</v>
      </c>
      <c r="B155" s="449" t="str">
        <f>$B$9</f>
        <v>Kiekybinis tikslas iki 2029 m.</v>
      </c>
      <c r="C155" s="412">
        <f>SUM(D155:W155)</f>
        <v>0</v>
      </c>
      <c r="D155" s="439"/>
      <c r="E155" s="435"/>
      <c r="F155" s="435"/>
      <c r="G155" s="435"/>
      <c r="H155" s="435"/>
      <c r="I155" s="435"/>
      <c r="J155" s="435"/>
      <c r="K155" s="435"/>
      <c r="L155" s="435"/>
      <c r="M155" s="435"/>
      <c r="N155" s="435"/>
      <c r="O155" s="435"/>
      <c r="P155" s="435"/>
      <c r="Q155" s="435"/>
      <c r="R155" s="435"/>
      <c r="S155" s="435"/>
      <c r="T155" s="435"/>
      <c r="U155" s="435"/>
      <c r="V155" s="435"/>
      <c r="W155" s="436"/>
      <c r="Y155" s="121"/>
    </row>
    <row r="156" spans="1:25" x14ac:dyDescent="0.25">
      <c r="A156" s="1" t="s">
        <v>853</v>
      </c>
      <c r="B156" s="450" t="s">
        <v>241</v>
      </c>
      <c r="C156" s="451"/>
      <c r="D156" s="452"/>
      <c r="E156" s="453"/>
      <c r="F156" s="453"/>
      <c r="G156" s="453"/>
      <c r="H156" s="453"/>
      <c r="I156" s="453"/>
      <c r="J156" s="453"/>
      <c r="K156" s="453"/>
      <c r="L156" s="453"/>
      <c r="M156" s="453"/>
      <c r="N156" s="453"/>
      <c r="O156" s="453"/>
      <c r="P156" s="453"/>
      <c r="Q156" s="453"/>
      <c r="R156" s="453"/>
      <c r="S156" s="453"/>
      <c r="T156" s="453"/>
      <c r="U156" s="453"/>
      <c r="V156" s="453"/>
      <c r="W156" s="454"/>
      <c r="Y156" s="121"/>
    </row>
    <row r="157" spans="1:25" x14ac:dyDescent="0.25">
      <c r="A157" s="1" t="s">
        <v>854</v>
      </c>
      <c r="B157" s="455" t="s">
        <v>100</v>
      </c>
      <c r="C157" s="425"/>
      <c r="D157" s="456"/>
      <c r="E157" s="457"/>
      <c r="F157" s="457"/>
      <c r="G157" s="457"/>
      <c r="H157" s="457"/>
      <c r="I157" s="457"/>
      <c r="J157" s="457"/>
      <c r="K157" s="457"/>
      <c r="L157" s="457"/>
      <c r="M157" s="457"/>
      <c r="N157" s="457"/>
      <c r="O157" s="457"/>
      <c r="P157" s="457"/>
      <c r="Q157" s="457"/>
      <c r="R157" s="457"/>
      <c r="S157" s="457"/>
      <c r="T157" s="457"/>
      <c r="U157" s="457"/>
      <c r="V157" s="457"/>
      <c r="W157" s="458"/>
      <c r="Y157" s="121"/>
    </row>
    <row r="158" spans="1:25" x14ac:dyDescent="0.25">
      <c r="A158" s="1" t="s">
        <v>855</v>
      </c>
      <c r="B158" s="455" t="s">
        <v>101</v>
      </c>
      <c r="C158" s="425"/>
      <c r="D158" s="456"/>
      <c r="E158" s="457"/>
      <c r="F158" s="457"/>
      <c r="G158" s="457"/>
      <c r="H158" s="457"/>
      <c r="I158" s="457"/>
      <c r="J158" s="457"/>
      <c r="K158" s="457"/>
      <c r="L158" s="457"/>
      <c r="M158" s="457"/>
      <c r="N158" s="457"/>
      <c r="O158" s="457"/>
      <c r="P158" s="457"/>
      <c r="Q158" s="457"/>
      <c r="R158" s="457"/>
      <c r="S158" s="457"/>
      <c r="T158" s="457"/>
      <c r="U158" s="457"/>
      <c r="V158" s="457"/>
      <c r="W158" s="458"/>
      <c r="Y158" s="121"/>
    </row>
    <row r="159" spans="1:25" x14ac:dyDescent="0.25">
      <c r="A159" s="1" t="s">
        <v>856</v>
      </c>
      <c r="B159" s="455" t="s">
        <v>102</v>
      </c>
      <c r="C159" s="425"/>
      <c r="D159" s="456"/>
      <c r="E159" s="457"/>
      <c r="F159" s="457"/>
      <c r="G159" s="457"/>
      <c r="H159" s="457"/>
      <c r="I159" s="457"/>
      <c r="J159" s="457"/>
      <c r="K159" s="457"/>
      <c r="L159" s="457"/>
      <c r="M159" s="457"/>
      <c r="N159" s="457"/>
      <c r="O159" s="457"/>
      <c r="P159" s="457"/>
      <c r="Q159" s="457"/>
      <c r="R159" s="457"/>
      <c r="S159" s="457"/>
      <c r="T159" s="457"/>
      <c r="U159" s="457"/>
      <c r="V159" s="457"/>
      <c r="W159" s="458"/>
      <c r="Y159" s="121"/>
    </row>
    <row r="160" spans="1:25" x14ac:dyDescent="0.25">
      <c r="A160" s="1" t="s">
        <v>857</v>
      </c>
      <c r="B160" s="455" t="s">
        <v>103</v>
      </c>
      <c r="C160" s="425"/>
      <c r="D160" s="456"/>
      <c r="E160" s="457"/>
      <c r="F160" s="457"/>
      <c r="G160" s="457"/>
      <c r="H160" s="457"/>
      <c r="I160" s="457"/>
      <c r="J160" s="457"/>
      <c r="K160" s="457"/>
      <c r="L160" s="457"/>
      <c r="M160" s="457"/>
      <c r="N160" s="457"/>
      <c r="O160" s="457"/>
      <c r="P160" s="457"/>
      <c r="Q160" s="457"/>
      <c r="R160" s="457"/>
      <c r="S160" s="457"/>
      <c r="T160" s="457"/>
      <c r="U160" s="457"/>
      <c r="V160" s="457"/>
      <c r="W160" s="458"/>
      <c r="Y160" s="121"/>
    </row>
    <row r="161" spans="1:25" x14ac:dyDescent="0.25">
      <c r="A161" s="1" t="s">
        <v>858</v>
      </c>
      <c r="B161" s="455" t="s">
        <v>104</v>
      </c>
      <c r="C161" s="425"/>
      <c r="D161" s="456"/>
      <c r="E161" s="457"/>
      <c r="F161" s="457"/>
      <c r="G161" s="457"/>
      <c r="H161" s="457"/>
      <c r="I161" s="457"/>
      <c r="J161" s="457"/>
      <c r="K161" s="457"/>
      <c r="L161" s="457"/>
      <c r="M161" s="457"/>
      <c r="N161" s="457"/>
      <c r="O161" s="457"/>
      <c r="P161" s="457"/>
      <c r="Q161" s="457"/>
      <c r="R161" s="457"/>
      <c r="S161" s="457"/>
      <c r="T161" s="457"/>
      <c r="U161" s="457"/>
      <c r="V161" s="457"/>
      <c r="W161" s="458"/>
      <c r="Y161" s="121"/>
    </row>
    <row r="162" spans="1:25" x14ac:dyDescent="0.25">
      <c r="A162" s="1" t="s">
        <v>859</v>
      </c>
      <c r="B162" s="455" t="s">
        <v>105</v>
      </c>
      <c r="C162" s="425"/>
      <c r="D162" s="456"/>
      <c r="E162" s="457"/>
      <c r="F162" s="457"/>
      <c r="G162" s="457"/>
      <c r="H162" s="457"/>
      <c r="I162" s="457"/>
      <c r="J162" s="457"/>
      <c r="K162" s="457"/>
      <c r="L162" s="457"/>
      <c r="M162" s="457"/>
      <c r="N162" s="457"/>
      <c r="O162" s="457"/>
      <c r="P162" s="457"/>
      <c r="Q162" s="457"/>
      <c r="R162" s="457"/>
      <c r="S162" s="457"/>
      <c r="T162" s="457"/>
      <c r="U162" s="457"/>
      <c r="V162" s="457"/>
      <c r="W162" s="458"/>
      <c r="Y162" s="121"/>
    </row>
    <row r="163" spans="1:25" x14ac:dyDescent="0.25">
      <c r="A163" s="1" t="s">
        <v>860</v>
      </c>
      <c r="B163" s="459" t="s">
        <v>401</v>
      </c>
      <c r="C163" s="460"/>
      <c r="D163" s="456"/>
      <c r="E163" s="457"/>
      <c r="F163" s="457"/>
      <c r="G163" s="457"/>
      <c r="H163" s="457"/>
      <c r="I163" s="457"/>
      <c r="J163" s="457"/>
      <c r="K163" s="457"/>
      <c r="L163" s="457"/>
      <c r="M163" s="457"/>
      <c r="N163" s="457"/>
      <c r="O163" s="457"/>
      <c r="P163" s="457"/>
      <c r="Q163" s="457"/>
      <c r="R163" s="457"/>
      <c r="S163" s="457"/>
      <c r="T163" s="457"/>
      <c r="U163" s="457"/>
      <c r="V163" s="457"/>
      <c r="W163" s="458"/>
      <c r="Y163" s="121"/>
    </row>
    <row r="164" spans="1:25" x14ac:dyDescent="0.25">
      <c r="A164" s="1" t="s">
        <v>861</v>
      </c>
      <c r="B164" s="449" t="s">
        <v>402</v>
      </c>
      <c r="C164" s="461"/>
      <c r="D164" s="456"/>
      <c r="E164" s="457"/>
      <c r="F164" s="457"/>
      <c r="G164" s="457"/>
      <c r="H164" s="457"/>
      <c r="I164" s="457"/>
      <c r="J164" s="457"/>
      <c r="K164" s="457"/>
      <c r="L164" s="457"/>
      <c r="M164" s="457"/>
      <c r="N164" s="457"/>
      <c r="O164" s="457"/>
      <c r="P164" s="457"/>
      <c r="Q164" s="457"/>
      <c r="R164" s="457"/>
      <c r="S164" s="457"/>
      <c r="T164" s="457"/>
      <c r="U164" s="457"/>
      <c r="V164" s="457"/>
      <c r="W164" s="458"/>
      <c r="Y164" s="121"/>
    </row>
    <row r="165" spans="1:25" x14ac:dyDescent="0.25">
      <c r="A165" s="1" t="s">
        <v>862</v>
      </c>
      <c r="B165" s="450" t="s">
        <v>160</v>
      </c>
      <c r="C165" s="438">
        <f>SUM(C157:C162)</f>
        <v>0</v>
      </c>
      <c r="D165" s="456"/>
      <c r="E165" s="457"/>
      <c r="F165" s="457"/>
      <c r="G165" s="457"/>
      <c r="H165" s="457"/>
      <c r="I165" s="457"/>
      <c r="J165" s="457"/>
      <c r="K165" s="457"/>
      <c r="L165" s="457"/>
      <c r="M165" s="457"/>
      <c r="N165" s="457"/>
      <c r="O165" s="457"/>
      <c r="P165" s="457"/>
      <c r="Q165" s="457"/>
      <c r="R165" s="457"/>
      <c r="S165" s="457"/>
      <c r="T165" s="457"/>
      <c r="U165" s="457"/>
      <c r="V165" s="457"/>
      <c r="W165" s="458"/>
      <c r="Y165" s="121"/>
    </row>
    <row r="166" spans="1:25" x14ac:dyDescent="0.25">
      <c r="A166" s="1" t="s">
        <v>863</v>
      </c>
      <c r="B166" s="216" t="s">
        <v>1104</v>
      </c>
      <c r="C166" s="201" t="str">
        <f>IF(C155=C165,"Gerai","Klaida")</f>
        <v>Gerai</v>
      </c>
      <c r="D166" s="462"/>
      <c r="E166" s="463"/>
      <c r="F166" s="463"/>
      <c r="G166" s="463"/>
      <c r="H166" s="463"/>
      <c r="I166" s="463"/>
      <c r="J166" s="463"/>
      <c r="K166" s="463"/>
      <c r="L166" s="463"/>
      <c r="M166" s="463"/>
      <c r="N166" s="463"/>
      <c r="O166" s="463"/>
      <c r="P166" s="463"/>
      <c r="Q166" s="463"/>
      <c r="R166" s="463"/>
      <c r="S166" s="463"/>
      <c r="T166" s="463"/>
      <c r="U166" s="463"/>
      <c r="V166" s="463"/>
      <c r="W166" s="464"/>
      <c r="Y166" s="121"/>
    </row>
    <row r="167" spans="1:25" x14ac:dyDescent="0.25">
      <c r="A167" s="1" t="s">
        <v>864</v>
      </c>
      <c r="B167" s="1"/>
      <c r="Y167" s="121"/>
    </row>
    <row r="168" spans="1:25" ht="21" x14ac:dyDescent="0.25">
      <c r="A168" s="1" t="s">
        <v>865</v>
      </c>
      <c r="B168" s="440" t="s">
        <v>415</v>
      </c>
      <c r="C168" s="441" t="str">
        <f>'6'!B40</f>
        <v>RASE-P.6</v>
      </c>
      <c r="D168" s="442" t="s">
        <v>0</v>
      </c>
      <c r="E168" s="442" t="s">
        <v>1</v>
      </c>
      <c r="F168" s="442" t="s">
        <v>2</v>
      </c>
      <c r="G168" s="442" t="s">
        <v>3</v>
      </c>
      <c r="H168" s="442" t="s">
        <v>4</v>
      </c>
      <c r="I168" s="442" t="s">
        <v>5</v>
      </c>
      <c r="J168" s="442" t="s">
        <v>6</v>
      </c>
      <c r="K168" s="442" t="s">
        <v>7</v>
      </c>
      <c r="L168" s="442" t="s">
        <v>8</v>
      </c>
      <c r="M168" s="442" t="s">
        <v>9</v>
      </c>
      <c r="N168" s="442" t="s">
        <v>43</v>
      </c>
      <c r="O168" s="442" t="s">
        <v>44</v>
      </c>
      <c r="P168" s="442" t="s">
        <v>45</v>
      </c>
      <c r="Q168" s="442" t="s">
        <v>46</v>
      </c>
      <c r="R168" s="442" t="s">
        <v>47</v>
      </c>
      <c r="S168" s="442" t="s">
        <v>48</v>
      </c>
      <c r="T168" s="442" t="s">
        <v>49</v>
      </c>
      <c r="U168" s="442" t="s">
        <v>50</v>
      </c>
      <c r="V168" s="442" t="s">
        <v>51</v>
      </c>
      <c r="W168" s="443" t="s">
        <v>52</v>
      </c>
      <c r="Y168" s="121"/>
    </row>
    <row r="169" spans="1:25" x14ac:dyDescent="0.25">
      <c r="A169" s="1" t="s">
        <v>866</v>
      </c>
      <c r="B169" s="444"/>
      <c r="C169" s="445" t="s">
        <v>160</v>
      </c>
      <c r="D169" s="446"/>
      <c r="E169" s="446"/>
      <c r="F169" s="446"/>
      <c r="G169" s="446"/>
      <c r="H169" s="446"/>
      <c r="I169" s="446"/>
      <c r="J169" s="446"/>
      <c r="K169" s="446"/>
      <c r="L169" s="446"/>
      <c r="M169" s="446"/>
      <c r="N169" s="446"/>
      <c r="O169" s="446"/>
      <c r="P169" s="446"/>
      <c r="Q169" s="446"/>
      <c r="R169" s="446"/>
      <c r="S169" s="446"/>
      <c r="T169" s="446"/>
      <c r="U169" s="446"/>
      <c r="V169" s="446"/>
      <c r="W169" s="447"/>
      <c r="Y169" s="121"/>
    </row>
    <row r="170" spans="1:25" x14ac:dyDescent="0.25">
      <c r="A170" s="1" t="s">
        <v>867</v>
      </c>
      <c r="B170" s="448" t="str">
        <f>$B$8</f>
        <v>Ar rodiklis taikomas VPS priemonei?</v>
      </c>
      <c r="C170" s="131">
        <f>COUNTIFS(D170:W170,"taip")</f>
        <v>0</v>
      </c>
      <c r="D170" s="410" t="str">
        <f>HLOOKUP(D$6,'10'!D$6:D$70,$Y170,FALSE)</f>
        <v>Ne</v>
      </c>
      <c r="E170" s="410" t="str">
        <f>HLOOKUP(E$6,'10'!E$6:E$70,$Y170,FALSE)</f>
        <v>Ne</v>
      </c>
      <c r="F170" s="410" t="str">
        <f>HLOOKUP(F$6,'10'!F$6:F$70,$Y170,FALSE)</f>
        <v>Ne</v>
      </c>
      <c r="G170" s="410" t="str">
        <f>HLOOKUP(G$6,'10'!G$6:G$70,$Y170,FALSE)</f>
        <v>Ne</v>
      </c>
      <c r="H170" s="410" t="str">
        <f>HLOOKUP(H$6,'10'!H$6:H$70,$Y170,FALSE)</f>
        <v>Ne</v>
      </c>
      <c r="I170" s="410" t="str">
        <f>HLOOKUP(I$6,'10'!I$6:I$70,$Y170,FALSE)</f>
        <v>Ne</v>
      </c>
      <c r="J170" s="410" t="str">
        <f>HLOOKUP(J$6,'10'!J$6:J$70,$Y170,FALSE)</f>
        <v>Ne</v>
      </c>
      <c r="K170" s="410" t="str">
        <f>HLOOKUP(K$6,'10'!K$6:K$70,$Y170,FALSE)</f>
        <v>Ne</v>
      </c>
      <c r="L170" s="410" t="str">
        <f>HLOOKUP(L$6,'10'!L$6:L$70,$Y170,FALSE)</f>
        <v>Ne</v>
      </c>
      <c r="M170" s="410" t="str">
        <f>HLOOKUP(M$6,'10'!M$6:M$70,$Y170,FALSE)</f>
        <v>Ne</v>
      </c>
      <c r="N170" s="410" t="str">
        <f>HLOOKUP(N$6,'10'!N$6:N$70,$Y170,FALSE)</f>
        <v>Ne</v>
      </c>
      <c r="O170" s="410" t="str">
        <f>HLOOKUP(O$6,'10'!O$6:O$70,$Y170,FALSE)</f>
        <v>Ne</v>
      </c>
      <c r="P170" s="410" t="str">
        <f>HLOOKUP(P$6,'10'!P$6:P$70,$Y170,FALSE)</f>
        <v>Ne</v>
      </c>
      <c r="Q170" s="410" t="str">
        <f>HLOOKUP(Q$6,'10'!Q$6:Q$70,$Y170,FALSE)</f>
        <v>Ne</v>
      </c>
      <c r="R170" s="410" t="str">
        <f>HLOOKUP(R$6,'10'!R$6:R$70,$Y170,FALSE)</f>
        <v>Ne</v>
      </c>
      <c r="S170" s="410" t="str">
        <f>HLOOKUP(S$6,'10'!S$6:S$70,$Y170,FALSE)</f>
        <v>Ne</v>
      </c>
      <c r="T170" s="410" t="str">
        <f>HLOOKUP(T$6,'10'!T$6:T$70,$Y170,FALSE)</f>
        <v>Ne</v>
      </c>
      <c r="U170" s="410" t="str">
        <f>HLOOKUP(U$6,'10'!U$6:U$70,$Y170,FALSE)</f>
        <v>Ne</v>
      </c>
      <c r="V170" s="410" t="str">
        <f>HLOOKUP(V$6,'10'!V$6:V$70,$Y170,FALSE)</f>
        <v>Ne</v>
      </c>
      <c r="W170" s="411" t="str">
        <f>HLOOKUP(W$6,'10'!W$6:W$70,$Y170,FALSE)</f>
        <v>Ne</v>
      </c>
      <c r="Y170" s="121">
        <v>61</v>
      </c>
    </row>
    <row r="171" spans="1:25" x14ac:dyDescent="0.25">
      <c r="A171" s="1" t="s">
        <v>868</v>
      </c>
      <c r="B171" s="449" t="str">
        <f>$B$9</f>
        <v>Kiekybinis tikslas iki 2029 m.</v>
      </c>
      <c r="C171" s="412">
        <f>SUM(D171:W171)</f>
        <v>0</v>
      </c>
      <c r="D171" s="439"/>
      <c r="E171" s="435"/>
      <c r="F171" s="435"/>
      <c r="G171" s="435"/>
      <c r="H171" s="435"/>
      <c r="I171" s="435"/>
      <c r="J171" s="435"/>
      <c r="K171" s="435"/>
      <c r="L171" s="435"/>
      <c r="M171" s="435"/>
      <c r="N171" s="435"/>
      <c r="O171" s="435"/>
      <c r="P171" s="435"/>
      <c r="Q171" s="435"/>
      <c r="R171" s="435"/>
      <c r="S171" s="435"/>
      <c r="T171" s="435"/>
      <c r="U171" s="435"/>
      <c r="V171" s="435"/>
      <c r="W171" s="436"/>
      <c r="Y171" s="121"/>
    </row>
    <row r="172" spans="1:25" x14ac:dyDescent="0.25">
      <c r="A172" s="1" t="s">
        <v>869</v>
      </c>
      <c r="B172" s="450" t="s">
        <v>241</v>
      </c>
      <c r="C172" s="451"/>
      <c r="D172" s="452"/>
      <c r="E172" s="453"/>
      <c r="F172" s="453"/>
      <c r="G172" s="453"/>
      <c r="H172" s="453"/>
      <c r="I172" s="453"/>
      <c r="J172" s="453"/>
      <c r="K172" s="453"/>
      <c r="L172" s="453"/>
      <c r="M172" s="453"/>
      <c r="N172" s="453"/>
      <c r="O172" s="453"/>
      <c r="P172" s="453"/>
      <c r="Q172" s="453"/>
      <c r="R172" s="453"/>
      <c r="S172" s="453"/>
      <c r="T172" s="453"/>
      <c r="U172" s="453"/>
      <c r="V172" s="453"/>
      <c r="W172" s="454"/>
      <c r="Y172" s="121"/>
    </row>
    <row r="173" spans="1:25" x14ac:dyDescent="0.25">
      <c r="A173" s="1" t="s">
        <v>870</v>
      </c>
      <c r="B173" s="455" t="s">
        <v>100</v>
      </c>
      <c r="C173" s="425"/>
      <c r="D173" s="456"/>
      <c r="E173" s="457"/>
      <c r="F173" s="457"/>
      <c r="G173" s="457"/>
      <c r="H173" s="457"/>
      <c r="I173" s="457"/>
      <c r="J173" s="457"/>
      <c r="K173" s="457"/>
      <c r="L173" s="457"/>
      <c r="M173" s="457"/>
      <c r="N173" s="457"/>
      <c r="O173" s="457"/>
      <c r="P173" s="457"/>
      <c r="Q173" s="457"/>
      <c r="R173" s="457"/>
      <c r="S173" s="457"/>
      <c r="T173" s="457"/>
      <c r="U173" s="457"/>
      <c r="V173" s="457"/>
      <c r="W173" s="458"/>
      <c r="Y173" s="121"/>
    </row>
    <row r="174" spans="1:25" x14ac:dyDescent="0.25">
      <c r="A174" s="1" t="s">
        <v>871</v>
      </c>
      <c r="B174" s="455" t="s">
        <v>101</v>
      </c>
      <c r="C174" s="425"/>
      <c r="D174" s="456"/>
      <c r="E174" s="457"/>
      <c r="F174" s="457"/>
      <c r="G174" s="457"/>
      <c r="H174" s="457"/>
      <c r="I174" s="457"/>
      <c r="J174" s="457"/>
      <c r="K174" s="457"/>
      <c r="L174" s="457"/>
      <c r="M174" s="457"/>
      <c r="N174" s="457"/>
      <c r="O174" s="457"/>
      <c r="P174" s="457"/>
      <c r="Q174" s="457"/>
      <c r="R174" s="457"/>
      <c r="S174" s="457"/>
      <c r="T174" s="457"/>
      <c r="U174" s="457"/>
      <c r="V174" s="457"/>
      <c r="W174" s="458"/>
      <c r="Y174" s="121"/>
    </row>
    <row r="175" spans="1:25" x14ac:dyDescent="0.25">
      <c r="A175" s="1" t="s">
        <v>872</v>
      </c>
      <c r="B175" s="455" t="s">
        <v>102</v>
      </c>
      <c r="C175" s="425"/>
      <c r="D175" s="456"/>
      <c r="E175" s="457"/>
      <c r="F175" s="457"/>
      <c r="G175" s="457"/>
      <c r="H175" s="457"/>
      <c r="I175" s="457"/>
      <c r="J175" s="457"/>
      <c r="K175" s="457"/>
      <c r="L175" s="457"/>
      <c r="M175" s="457"/>
      <c r="N175" s="457"/>
      <c r="O175" s="457"/>
      <c r="P175" s="457"/>
      <c r="Q175" s="457"/>
      <c r="R175" s="457"/>
      <c r="S175" s="457"/>
      <c r="T175" s="457"/>
      <c r="U175" s="457"/>
      <c r="V175" s="457"/>
      <c r="W175" s="458"/>
      <c r="Y175" s="121"/>
    </row>
    <row r="176" spans="1:25" x14ac:dyDescent="0.25">
      <c r="A176" s="1" t="s">
        <v>873</v>
      </c>
      <c r="B176" s="455" t="s">
        <v>103</v>
      </c>
      <c r="C176" s="425"/>
      <c r="D176" s="456"/>
      <c r="E176" s="457"/>
      <c r="F176" s="457"/>
      <c r="G176" s="457"/>
      <c r="H176" s="457"/>
      <c r="I176" s="457"/>
      <c r="J176" s="457"/>
      <c r="K176" s="457"/>
      <c r="L176" s="457"/>
      <c r="M176" s="457"/>
      <c r="N176" s="457"/>
      <c r="O176" s="457"/>
      <c r="P176" s="457"/>
      <c r="Q176" s="457"/>
      <c r="R176" s="457"/>
      <c r="S176" s="457"/>
      <c r="T176" s="457"/>
      <c r="U176" s="457"/>
      <c r="V176" s="457"/>
      <c r="W176" s="458"/>
      <c r="Y176" s="121"/>
    </row>
    <row r="177" spans="1:25" x14ac:dyDescent="0.25">
      <c r="A177" s="1" t="s">
        <v>874</v>
      </c>
      <c r="B177" s="455" t="s">
        <v>104</v>
      </c>
      <c r="C177" s="425"/>
      <c r="D177" s="456"/>
      <c r="E177" s="457"/>
      <c r="F177" s="457"/>
      <c r="G177" s="457"/>
      <c r="H177" s="457"/>
      <c r="I177" s="457"/>
      <c r="J177" s="457"/>
      <c r="K177" s="457"/>
      <c r="L177" s="457"/>
      <c r="M177" s="457"/>
      <c r="N177" s="457"/>
      <c r="O177" s="457"/>
      <c r="P177" s="457"/>
      <c r="Q177" s="457"/>
      <c r="R177" s="457"/>
      <c r="S177" s="457"/>
      <c r="T177" s="457"/>
      <c r="U177" s="457"/>
      <c r="V177" s="457"/>
      <c r="W177" s="458"/>
      <c r="Y177" s="121"/>
    </row>
    <row r="178" spans="1:25" x14ac:dyDescent="0.25">
      <c r="A178" s="1" t="s">
        <v>875</v>
      </c>
      <c r="B178" s="455" t="s">
        <v>105</v>
      </c>
      <c r="C178" s="425"/>
      <c r="D178" s="456"/>
      <c r="E178" s="457"/>
      <c r="F178" s="457"/>
      <c r="G178" s="457"/>
      <c r="H178" s="457"/>
      <c r="I178" s="457"/>
      <c r="J178" s="457"/>
      <c r="K178" s="457"/>
      <c r="L178" s="457"/>
      <c r="M178" s="457"/>
      <c r="N178" s="457"/>
      <c r="O178" s="457"/>
      <c r="P178" s="457"/>
      <c r="Q178" s="457"/>
      <c r="R178" s="457"/>
      <c r="S178" s="457"/>
      <c r="T178" s="457"/>
      <c r="U178" s="457"/>
      <c r="V178" s="457"/>
      <c r="W178" s="458"/>
      <c r="Y178" s="121"/>
    </row>
    <row r="179" spans="1:25" x14ac:dyDescent="0.25">
      <c r="A179" s="1" t="s">
        <v>876</v>
      </c>
      <c r="B179" s="459" t="s">
        <v>401</v>
      </c>
      <c r="C179" s="460"/>
      <c r="D179" s="456"/>
      <c r="E179" s="457"/>
      <c r="F179" s="457"/>
      <c r="G179" s="457"/>
      <c r="H179" s="457"/>
      <c r="I179" s="457"/>
      <c r="J179" s="457"/>
      <c r="K179" s="457"/>
      <c r="L179" s="457"/>
      <c r="M179" s="457"/>
      <c r="N179" s="457"/>
      <c r="O179" s="457"/>
      <c r="P179" s="457"/>
      <c r="Q179" s="457"/>
      <c r="R179" s="457"/>
      <c r="S179" s="457"/>
      <c r="T179" s="457"/>
      <c r="U179" s="457"/>
      <c r="V179" s="457"/>
      <c r="W179" s="458"/>
      <c r="Y179" s="121"/>
    </row>
    <row r="180" spans="1:25" x14ac:dyDescent="0.25">
      <c r="A180" s="1" t="s">
        <v>877</v>
      </c>
      <c r="B180" s="449" t="s">
        <v>402</v>
      </c>
      <c r="C180" s="461"/>
      <c r="D180" s="456"/>
      <c r="E180" s="457"/>
      <c r="F180" s="457"/>
      <c r="G180" s="457"/>
      <c r="H180" s="457"/>
      <c r="I180" s="457"/>
      <c r="J180" s="457"/>
      <c r="K180" s="457"/>
      <c r="L180" s="457"/>
      <c r="M180" s="457"/>
      <c r="N180" s="457"/>
      <c r="O180" s="457"/>
      <c r="P180" s="457"/>
      <c r="Q180" s="457"/>
      <c r="R180" s="457"/>
      <c r="S180" s="457"/>
      <c r="T180" s="457"/>
      <c r="U180" s="457"/>
      <c r="V180" s="457"/>
      <c r="W180" s="458"/>
      <c r="Y180" s="121"/>
    </row>
    <row r="181" spans="1:25" x14ac:dyDescent="0.25">
      <c r="A181" s="1" t="s">
        <v>878</v>
      </c>
      <c r="B181" s="450" t="s">
        <v>160</v>
      </c>
      <c r="C181" s="438">
        <f>SUM(C173:C178)</f>
        <v>0</v>
      </c>
      <c r="D181" s="456"/>
      <c r="E181" s="457"/>
      <c r="F181" s="457"/>
      <c r="G181" s="457"/>
      <c r="H181" s="457"/>
      <c r="I181" s="457"/>
      <c r="J181" s="457"/>
      <c r="K181" s="457"/>
      <c r="L181" s="457"/>
      <c r="M181" s="457"/>
      <c r="N181" s="457"/>
      <c r="O181" s="457"/>
      <c r="P181" s="457"/>
      <c r="Q181" s="457"/>
      <c r="R181" s="457"/>
      <c r="S181" s="457"/>
      <c r="T181" s="457"/>
      <c r="U181" s="457"/>
      <c r="V181" s="457"/>
      <c r="W181" s="458"/>
      <c r="Y181" s="121"/>
    </row>
    <row r="182" spans="1:25" x14ac:dyDescent="0.25">
      <c r="A182" s="1" t="s">
        <v>879</v>
      </c>
      <c r="B182" s="216" t="s">
        <v>1104</v>
      </c>
      <c r="C182" s="201" t="str">
        <f>IF(C171=C181,"Gerai","Klaida")</f>
        <v>Gerai</v>
      </c>
      <c r="D182" s="462"/>
      <c r="E182" s="463"/>
      <c r="F182" s="463"/>
      <c r="G182" s="463"/>
      <c r="H182" s="463"/>
      <c r="I182" s="463"/>
      <c r="J182" s="463"/>
      <c r="K182" s="463"/>
      <c r="L182" s="463"/>
      <c r="M182" s="463"/>
      <c r="N182" s="463"/>
      <c r="O182" s="463"/>
      <c r="P182" s="463"/>
      <c r="Q182" s="463"/>
      <c r="R182" s="463"/>
      <c r="S182" s="463"/>
      <c r="T182" s="463"/>
      <c r="U182" s="463"/>
      <c r="V182" s="463"/>
      <c r="W182" s="464"/>
      <c r="Y182" s="121"/>
    </row>
    <row r="183" spans="1:25" x14ac:dyDescent="0.25">
      <c r="A183" s="1" t="s">
        <v>880</v>
      </c>
      <c r="B183" s="1"/>
      <c r="Y183" s="121"/>
    </row>
    <row r="184" spans="1:25" ht="21" x14ac:dyDescent="0.25">
      <c r="A184" s="1" t="s">
        <v>881</v>
      </c>
      <c r="B184" s="440" t="s">
        <v>416</v>
      </c>
      <c r="C184" s="441" t="str">
        <f>'6'!B41</f>
        <v>RASE-P.7</v>
      </c>
      <c r="D184" s="442" t="s">
        <v>0</v>
      </c>
      <c r="E184" s="442" t="s">
        <v>1</v>
      </c>
      <c r="F184" s="442" t="s">
        <v>2</v>
      </c>
      <c r="G184" s="442" t="s">
        <v>3</v>
      </c>
      <c r="H184" s="442" t="s">
        <v>4</v>
      </c>
      <c r="I184" s="442" t="s">
        <v>5</v>
      </c>
      <c r="J184" s="442" t="s">
        <v>6</v>
      </c>
      <c r="K184" s="442" t="s">
        <v>7</v>
      </c>
      <c r="L184" s="442" t="s">
        <v>8</v>
      </c>
      <c r="M184" s="442" t="s">
        <v>9</v>
      </c>
      <c r="N184" s="442" t="s">
        <v>43</v>
      </c>
      <c r="O184" s="442" t="s">
        <v>44</v>
      </c>
      <c r="P184" s="442" t="s">
        <v>45</v>
      </c>
      <c r="Q184" s="442" t="s">
        <v>46</v>
      </c>
      <c r="R184" s="442" t="s">
        <v>47</v>
      </c>
      <c r="S184" s="442" t="s">
        <v>48</v>
      </c>
      <c r="T184" s="442" t="s">
        <v>49</v>
      </c>
      <c r="U184" s="442" t="s">
        <v>50</v>
      </c>
      <c r="V184" s="442" t="s">
        <v>51</v>
      </c>
      <c r="W184" s="443" t="s">
        <v>52</v>
      </c>
      <c r="Y184" s="121"/>
    </row>
    <row r="185" spans="1:25" x14ac:dyDescent="0.25">
      <c r="A185" s="1" t="s">
        <v>882</v>
      </c>
      <c r="B185" s="444"/>
      <c r="C185" s="445" t="s">
        <v>160</v>
      </c>
      <c r="D185" s="446"/>
      <c r="E185" s="446"/>
      <c r="F185" s="446"/>
      <c r="G185" s="446"/>
      <c r="H185" s="446"/>
      <c r="I185" s="446"/>
      <c r="J185" s="446"/>
      <c r="K185" s="446"/>
      <c r="L185" s="446"/>
      <c r="M185" s="446"/>
      <c r="N185" s="446"/>
      <c r="O185" s="446"/>
      <c r="P185" s="446"/>
      <c r="Q185" s="446"/>
      <c r="R185" s="446"/>
      <c r="S185" s="446"/>
      <c r="T185" s="446"/>
      <c r="U185" s="446"/>
      <c r="V185" s="446"/>
      <c r="W185" s="447"/>
      <c r="Y185" s="121"/>
    </row>
    <row r="186" spans="1:25" x14ac:dyDescent="0.25">
      <c r="A186" s="1" t="s">
        <v>883</v>
      </c>
      <c r="B186" s="448" t="str">
        <f>$B$8</f>
        <v>Ar rodiklis taikomas VPS priemonei?</v>
      </c>
      <c r="C186" s="131">
        <f>COUNTIFS(D186:W186,"taip")</f>
        <v>0</v>
      </c>
      <c r="D186" s="410" t="str">
        <f>HLOOKUP(D$6,'10'!D$6:D$70,$Y186,FALSE)</f>
        <v>Ne</v>
      </c>
      <c r="E186" s="410" t="str">
        <f>HLOOKUP(E$6,'10'!E$6:E$70,$Y186,FALSE)</f>
        <v>Ne</v>
      </c>
      <c r="F186" s="410" t="str">
        <f>HLOOKUP(F$6,'10'!F$6:F$70,$Y186,FALSE)</f>
        <v>Ne</v>
      </c>
      <c r="G186" s="410" t="str">
        <f>HLOOKUP(G$6,'10'!G$6:G$70,$Y186,FALSE)</f>
        <v>Ne</v>
      </c>
      <c r="H186" s="410" t="str">
        <f>HLOOKUP(H$6,'10'!H$6:H$70,$Y186,FALSE)</f>
        <v>Ne</v>
      </c>
      <c r="I186" s="410" t="str">
        <f>HLOOKUP(I$6,'10'!I$6:I$70,$Y186,FALSE)</f>
        <v>Ne</v>
      </c>
      <c r="J186" s="410" t="str">
        <f>HLOOKUP(J$6,'10'!J$6:J$70,$Y186,FALSE)</f>
        <v>Ne</v>
      </c>
      <c r="K186" s="410" t="str">
        <f>HLOOKUP(K$6,'10'!K$6:K$70,$Y186,FALSE)</f>
        <v>Ne</v>
      </c>
      <c r="L186" s="410" t="str">
        <f>HLOOKUP(L$6,'10'!L$6:L$70,$Y186,FALSE)</f>
        <v>Ne</v>
      </c>
      <c r="M186" s="410" t="str">
        <f>HLOOKUP(M$6,'10'!M$6:M$70,$Y186,FALSE)</f>
        <v>Ne</v>
      </c>
      <c r="N186" s="410" t="str">
        <f>HLOOKUP(N$6,'10'!N$6:N$70,$Y186,FALSE)</f>
        <v>Ne</v>
      </c>
      <c r="O186" s="410" t="str">
        <f>HLOOKUP(O$6,'10'!O$6:O$70,$Y186,FALSE)</f>
        <v>Ne</v>
      </c>
      <c r="P186" s="410" t="str">
        <f>HLOOKUP(P$6,'10'!P$6:P$70,$Y186,FALSE)</f>
        <v>Ne</v>
      </c>
      <c r="Q186" s="410" t="str">
        <f>HLOOKUP(Q$6,'10'!Q$6:Q$70,$Y186,FALSE)</f>
        <v>Ne</v>
      </c>
      <c r="R186" s="410" t="str">
        <f>HLOOKUP(R$6,'10'!R$6:R$70,$Y186,FALSE)</f>
        <v>Ne</v>
      </c>
      <c r="S186" s="410" t="str">
        <f>HLOOKUP(S$6,'10'!S$6:S$70,$Y186,FALSE)</f>
        <v>Ne</v>
      </c>
      <c r="T186" s="410" t="str">
        <f>HLOOKUP(T$6,'10'!T$6:T$70,$Y186,FALSE)</f>
        <v>Ne</v>
      </c>
      <c r="U186" s="410" t="str">
        <f>HLOOKUP(U$6,'10'!U$6:U$70,$Y186,FALSE)</f>
        <v>Ne</v>
      </c>
      <c r="V186" s="410" t="str">
        <f>HLOOKUP(V$6,'10'!V$6:V$70,$Y186,FALSE)</f>
        <v>Ne</v>
      </c>
      <c r="W186" s="411" t="str">
        <f>HLOOKUP(W$6,'10'!W$6:W$70,$Y186,FALSE)</f>
        <v>Ne</v>
      </c>
      <c r="Y186" s="121">
        <v>62</v>
      </c>
    </row>
    <row r="187" spans="1:25" x14ac:dyDescent="0.25">
      <c r="A187" s="1" t="s">
        <v>884</v>
      </c>
      <c r="B187" s="449" t="str">
        <f>$B$9</f>
        <v>Kiekybinis tikslas iki 2029 m.</v>
      </c>
      <c r="C187" s="412">
        <f>SUM(D187:W187)</f>
        <v>0</v>
      </c>
      <c r="D187" s="439"/>
      <c r="E187" s="435"/>
      <c r="F187" s="435"/>
      <c r="G187" s="435"/>
      <c r="H187" s="435"/>
      <c r="I187" s="435"/>
      <c r="J187" s="435"/>
      <c r="K187" s="435"/>
      <c r="L187" s="435"/>
      <c r="M187" s="435"/>
      <c r="N187" s="435"/>
      <c r="O187" s="435"/>
      <c r="P187" s="435"/>
      <c r="Q187" s="435"/>
      <c r="R187" s="435"/>
      <c r="S187" s="435"/>
      <c r="T187" s="435"/>
      <c r="U187" s="435"/>
      <c r="V187" s="435"/>
      <c r="W187" s="436"/>
      <c r="Y187" s="121"/>
    </row>
    <row r="188" spans="1:25" x14ac:dyDescent="0.25">
      <c r="A188" s="1" t="s">
        <v>885</v>
      </c>
      <c r="B188" s="450" t="s">
        <v>241</v>
      </c>
      <c r="C188" s="451"/>
      <c r="D188" s="452"/>
      <c r="E188" s="453"/>
      <c r="F188" s="453"/>
      <c r="G188" s="453"/>
      <c r="H188" s="453"/>
      <c r="I188" s="453"/>
      <c r="J188" s="453"/>
      <c r="K188" s="453"/>
      <c r="L188" s="453"/>
      <c r="M188" s="453"/>
      <c r="N188" s="453"/>
      <c r="O188" s="453"/>
      <c r="P188" s="453"/>
      <c r="Q188" s="453"/>
      <c r="R188" s="453"/>
      <c r="S188" s="453"/>
      <c r="T188" s="453"/>
      <c r="U188" s="453"/>
      <c r="V188" s="453"/>
      <c r="W188" s="454"/>
      <c r="Y188" s="121"/>
    </row>
    <row r="189" spans="1:25" x14ac:dyDescent="0.25">
      <c r="A189" s="1" t="s">
        <v>886</v>
      </c>
      <c r="B189" s="455" t="s">
        <v>100</v>
      </c>
      <c r="C189" s="425"/>
      <c r="D189" s="456"/>
      <c r="E189" s="457"/>
      <c r="F189" s="457"/>
      <c r="G189" s="457"/>
      <c r="H189" s="457"/>
      <c r="I189" s="457"/>
      <c r="J189" s="457"/>
      <c r="K189" s="457"/>
      <c r="L189" s="457"/>
      <c r="M189" s="457"/>
      <c r="N189" s="457"/>
      <c r="O189" s="457"/>
      <c r="P189" s="457"/>
      <c r="Q189" s="457"/>
      <c r="R189" s="457"/>
      <c r="S189" s="457"/>
      <c r="T189" s="457"/>
      <c r="U189" s="457"/>
      <c r="V189" s="457"/>
      <c r="W189" s="458"/>
      <c r="Y189" s="121"/>
    </row>
    <row r="190" spans="1:25" x14ac:dyDescent="0.25">
      <c r="A190" s="1" t="s">
        <v>887</v>
      </c>
      <c r="B190" s="455" t="s">
        <v>101</v>
      </c>
      <c r="C190" s="425"/>
      <c r="D190" s="456"/>
      <c r="E190" s="457"/>
      <c r="F190" s="457"/>
      <c r="G190" s="457"/>
      <c r="H190" s="457"/>
      <c r="I190" s="457"/>
      <c r="J190" s="457"/>
      <c r="K190" s="457"/>
      <c r="L190" s="457"/>
      <c r="M190" s="457"/>
      <c r="N190" s="457"/>
      <c r="O190" s="457"/>
      <c r="P190" s="457"/>
      <c r="Q190" s="457"/>
      <c r="R190" s="457"/>
      <c r="S190" s="457"/>
      <c r="T190" s="457"/>
      <c r="U190" s="457"/>
      <c r="V190" s="457"/>
      <c r="W190" s="458"/>
      <c r="Y190" s="121"/>
    </row>
    <row r="191" spans="1:25" x14ac:dyDescent="0.25">
      <c r="A191" s="1" t="s">
        <v>888</v>
      </c>
      <c r="B191" s="455" t="s">
        <v>102</v>
      </c>
      <c r="C191" s="425"/>
      <c r="D191" s="456"/>
      <c r="E191" s="457"/>
      <c r="F191" s="457"/>
      <c r="G191" s="457"/>
      <c r="H191" s="457"/>
      <c r="I191" s="457"/>
      <c r="J191" s="457"/>
      <c r="K191" s="457"/>
      <c r="L191" s="457"/>
      <c r="M191" s="457"/>
      <c r="N191" s="457"/>
      <c r="O191" s="457"/>
      <c r="P191" s="457"/>
      <c r="Q191" s="457"/>
      <c r="R191" s="457"/>
      <c r="S191" s="457"/>
      <c r="T191" s="457"/>
      <c r="U191" s="457"/>
      <c r="V191" s="457"/>
      <c r="W191" s="458"/>
      <c r="Y191" s="121"/>
    </row>
    <row r="192" spans="1:25" x14ac:dyDescent="0.25">
      <c r="A192" s="1" t="s">
        <v>889</v>
      </c>
      <c r="B192" s="455" t="s">
        <v>103</v>
      </c>
      <c r="C192" s="425"/>
      <c r="D192" s="456"/>
      <c r="E192" s="457"/>
      <c r="F192" s="457"/>
      <c r="G192" s="457"/>
      <c r="H192" s="457"/>
      <c r="I192" s="457"/>
      <c r="J192" s="457"/>
      <c r="K192" s="457"/>
      <c r="L192" s="457"/>
      <c r="M192" s="457"/>
      <c r="N192" s="457"/>
      <c r="O192" s="457"/>
      <c r="P192" s="457"/>
      <c r="Q192" s="457"/>
      <c r="R192" s="457"/>
      <c r="S192" s="457"/>
      <c r="T192" s="457"/>
      <c r="U192" s="457"/>
      <c r="V192" s="457"/>
      <c r="W192" s="458"/>
      <c r="Y192" s="121"/>
    </row>
    <row r="193" spans="1:25" x14ac:dyDescent="0.25">
      <c r="A193" s="1" t="s">
        <v>890</v>
      </c>
      <c r="B193" s="455" t="s">
        <v>104</v>
      </c>
      <c r="C193" s="425"/>
      <c r="D193" s="456"/>
      <c r="E193" s="457"/>
      <c r="F193" s="457"/>
      <c r="G193" s="457"/>
      <c r="H193" s="457"/>
      <c r="I193" s="457"/>
      <c r="J193" s="457"/>
      <c r="K193" s="457"/>
      <c r="L193" s="457"/>
      <c r="M193" s="457"/>
      <c r="N193" s="457"/>
      <c r="O193" s="457"/>
      <c r="P193" s="457"/>
      <c r="Q193" s="457"/>
      <c r="R193" s="457"/>
      <c r="S193" s="457"/>
      <c r="T193" s="457"/>
      <c r="U193" s="457"/>
      <c r="V193" s="457"/>
      <c r="W193" s="458"/>
      <c r="Y193" s="121"/>
    </row>
    <row r="194" spans="1:25" x14ac:dyDescent="0.25">
      <c r="A194" s="1" t="s">
        <v>891</v>
      </c>
      <c r="B194" s="455" t="s">
        <v>105</v>
      </c>
      <c r="C194" s="425"/>
      <c r="D194" s="456"/>
      <c r="E194" s="457"/>
      <c r="F194" s="457"/>
      <c r="G194" s="457"/>
      <c r="H194" s="457"/>
      <c r="I194" s="457"/>
      <c r="J194" s="457"/>
      <c r="K194" s="457"/>
      <c r="L194" s="457"/>
      <c r="M194" s="457"/>
      <c r="N194" s="457"/>
      <c r="O194" s="457"/>
      <c r="P194" s="457"/>
      <c r="Q194" s="457"/>
      <c r="R194" s="457"/>
      <c r="S194" s="457"/>
      <c r="T194" s="457"/>
      <c r="U194" s="457"/>
      <c r="V194" s="457"/>
      <c r="W194" s="458"/>
      <c r="Y194" s="121"/>
    </row>
    <row r="195" spans="1:25" x14ac:dyDescent="0.25">
      <c r="A195" s="1" t="s">
        <v>892</v>
      </c>
      <c r="B195" s="455" t="s">
        <v>401</v>
      </c>
      <c r="C195" s="460"/>
      <c r="D195" s="456"/>
      <c r="E195" s="457"/>
      <c r="F195" s="457"/>
      <c r="G195" s="457"/>
      <c r="H195" s="457"/>
      <c r="I195" s="457"/>
      <c r="J195" s="457"/>
      <c r="K195" s="457"/>
      <c r="L195" s="457"/>
      <c r="M195" s="457"/>
      <c r="N195" s="457"/>
      <c r="O195" s="457"/>
      <c r="P195" s="457"/>
      <c r="Q195" s="457"/>
      <c r="R195" s="457"/>
      <c r="S195" s="457"/>
      <c r="T195" s="457"/>
      <c r="U195" s="457"/>
      <c r="V195" s="457"/>
      <c r="W195" s="458"/>
      <c r="Y195" s="121"/>
    </row>
    <row r="196" spans="1:25" x14ac:dyDescent="0.25">
      <c r="A196" s="1" t="s">
        <v>893</v>
      </c>
      <c r="B196" s="455" t="s">
        <v>402</v>
      </c>
      <c r="C196" s="461"/>
      <c r="D196" s="456"/>
      <c r="E196" s="457"/>
      <c r="F196" s="457"/>
      <c r="G196" s="457"/>
      <c r="H196" s="457"/>
      <c r="I196" s="457"/>
      <c r="J196" s="457"/>
      <c r="K196" s="457"/>
      <c r="L196" s="457"/>
      <c r="M196" s="457"/>
      <c r="N196" s="457"/>
      <c r="O196" s="457"/>
      <c r="P196" s="457"/>
      <c r="Q196" s="457"/>
      <c r="R196" s="457"/>
      <c r="S196" s="457"/>
      <c r="T196" s="457"/>
      <c r="U196" s="457"/>
      <c r="V196" s="457"/>
      <c r="W196" s="458"/>
      <c r="Y196" s="121"/>
    </row>
    <row r="197" spans="1:25" x14ac:dyDescent="0.25">
      <c r="A197" s="1" t="s">
        <v>894</v>
      </c>
      <c r="B197" s="450" t="s">
        <v>160</v>
      </c>
      <c r="C197" s="438">
        <f>SUM(C189:C194)</f>
        <v>0</v>
      </c>
      <c r="D197" s="456"/>
      <c r="E197" s="457"/>
      <c r="F197" s="457"/>
      <c r="G197" s="457"/>
      <c r="H197" s="457"/>
      <c r="I197" s="457"/>
      <c r="J197" s="457"/>
      <c r="K197" s="457"/>
      <c r="L197" s="457"/>
      <c r="M197" s="457"/>
      <c r="N197" s="457"/>
      <c r="O197" s="457"/>
      <c r="P197" s="457"/>
      <c r="Q197" s="457"/>
      <c r="R197" s="457"/>
      <c r="S197" s="457"/>
      <c r="T197" s="457"/>
      <c r="U197" s="457"/>
      <c r="V197" s="457"/>
      <c r="W197" s="458"/>
      <c r="Y197" s="121"/>
    </row>
    <row r="198" spans="1:25" x14ac:dyDescent="0.25">
      <c r="A198" s="1" t="s">
        <v>895</v>
      </c>
      <c r="B198" s="216" t="s">
        <v>1104</v>
      </c>
      <c r="C198" s="201" t="str">
        <f>IF(C187=C197,"Gerai","Klaida")</f>
        <v>Gerai</v>
      </c>
      <c r="D198" s="462"/>
      <c r="E198" s="463"/>
      <c r="F198" s="463"/>
      <c r="G198" s="463"/>
      <c r="H198" s="463"/>
      <c r="I198" s="463"/>
      <c r="J198" s="463"/>
      <c r="K198" s="463"/>
      <c r="L198" s="463"/>
      <c r="M198" s="463"/>
      <c r="N198" s="463"/>
      <c r="O198" s="463"/>
      <c r="P198" s="463"/>
      <c r="Q198" s="463"/>
      <c r="R198" s="463"/>
      <c r="S198" s="463"/>
      <c r="T198" s="463"/>
      <c r="U198" s="463"/>
      <c r="V198" s="463"/>
      <c r="W198" s="464"/>
      <c r="Y198" s="121"/>
    </row>
    <row r="199" spans="1:25" x14ac:dyDescent="0.25">
      <c r="A199" s="1" t="s">
        <v>896</v>
      </c>
      <c r="B199" s="1"/>
      <c r="Y199" s="121"/>
    </row>
    <row r="200" spans="1:25" ht="21" x14ac:dyDescent="0.25">
      <c r="A200" s="1" t="s">
        <v>897</v>
      </c>
      <c r="B200" s="440" t="s">
        <v>417</v>
      </c>
      <c r="C200" s="441" t="str">
        <f>'6'!B42</f>
        <v>RASE-P.8</v>
      </c>
      <c r="D200" s="442" t="s">
        <v>0</v>
      </c>
      <c r="E200" s="442" t="s">
        <v>1</v>
      </c>
      <c r="F200" s="442" t="s">
        <v>2</v>
      </c>
      <c r="G200" s="442" t="s">
        <v>3</v>
      </c>
      <c r="H200" s="442" t="s">
        <v>4</v>
      </c>
      <c r="I200" s="442" t="s">
        <v>5</v>
      </c>
      <c r="J200" s="442" t="s">
        <v>6</v>
      </c>
      <c r="K200" s="442" t="s">
        <v>7</v>
      </c>
      <c r="L200" s="442" t="s">
        <v>8</v>
      </c>
      <c r="M200" s="442" t="s">
        <v>9</v>
      </c>
      <c r="N200" s="442" t="s">
        <v>43</v>
      </c>
      <c r="O200" s="442" t="s">
        <v>44</v>
      </c>
      <c r="P200" s="442" t="s">
        <v>45</v>
      </c>
      <c r="Q200" s="442" t="s">
        <v>46</v>
      </c>
      <c r="R200" s="442" t="s">
        <v>47</v>
      </c>
      <c r="S200" s="442" t="s">
        <v>48</v>
      </c>
      <c r="T200" s="442" t="s">
        <v>49</v>
      </c>
      <c r="U200" s="442" t="s">
        <v>50</v>
      </c>
      <c r="V200" s="442" t="s">
        <v>51</v>
      </c>
      <c r="W200" s="443" t="s">
        <v>52</v>
      </c>
      <c r="Y200" s="121"/>
    </row>
    <row r="201" spans="1:25" x14ac:dyDescent="0.25">
      <c r="A201" s="1" t="s">
        <v>898</v>
      </c>
      <c r="B201" s="444"/>
      <c r="C201" s="445" t="s">
        <v>160</v>
      </c>
      <c r="D201" s="446"/>
      <c r="E201" s="446"/>
      <c r="F201" s="446"/>
      <c r="G201" s="446"/>
      <c r="H201" s="446"/>
      <c r="I201" s="446"/>
      <c r="J201" s="446"/>
      <c r="K201" s="446"/>
      <c r="L201" s="446"/>
      <c r="M201" s="446"/>
      <c r="N201" s="446"/>
      <c r="O201" s="446"/>
      <c r="P201" s="446"/>
      <c r="Q201" s="446"/>
      <c r="R201" s="446"/>
      <c r="S201" s="446"/>
      <c r="T201" s="446"/>
      <c r="U201" s="446"/>
      <c r="V201" s="446"/>
      <c r="W201" s="447"/>
      <c r="Y201" s="121"/>
    </row>
    <row r="202" spans="1:25" x14ac:dyDescent="0.25">
      <c r="A202" s="1" t="s">
        <v>899</v>
      </c>
      <c r="B202" s="448" t="str">
        <f>$B$8</f>
        <v>Ar rodiklis taikomas VPS priemonei?</v>
      </c>
      <c r="C202" s="131">
        <f>COUNTIFS(D202:W202,"taip")</f>
        <v>0</v>
      </c>
      <c r="D202" s="410" t="str">
        <f>HLOOKUP(D$6,'10'!D$6:D$70,$Y202,FALSE)</f>
        <v>Ne</v>
      </c>
      <c r="E202" s="410" t="str">
        <f>HLOOKUP(E$6,'10'!E$6:E$70,$Y202,FALSE)</f>
        <v>Ne</v>
      </c>
      <c r="F202" s="410" t="str">
        <f>HLOOKUP(F$6,'10'!F$6:F$70,$Y202,FALSE)</f>
        <v>Ne</v>
      </c>
      <c r="G202" s="410" t="str">
        <f>HLOOKUP(G$6,'10'!G$6:G$70,$Y202,FALSE)</f>
        <v>Ne</v>
      </c>
      <c r="H202" s="410" t="str">
        <f>HLOOKUP(H$6,'10'!H$6:H$70,$Y202,FALSE)</f>
        <v>Ne</v>
      </c>
      <c r="I202" s="410" t="str">
        <f>HLOOKUP(I$6,'10'!I$6:I$70,$Y202,FALSE)</f>
        <v>Ne</v>
      </c>
      <c r="J202" s="410" t="str">
        <f>HLOOKUP(J$6,'10'!J$6:J$70,$Y202,FALSE)</f>
        <v>Ne</v>
      </c>
      <c r="K202" s="410" t="str">
        <f>HLOOKUP(K$6,'10'!K$6:K$70,$Y202,FALSE)</f>
        <v>Ne</v>
      </c>
      <c r="L202" s="410" t="str">
        <f>HLOOKUP(L$6,'10'!L$6:L$70,$Y202,FALSE)</f>
        <v>Ne</v>
      </c>
      <c r="M202" s="410" t="str">
        <f>HLOOKUP(M$6,'10'!M$6:M$70,$Y202,FALSE)</f>
        <v>Ne</v>
      </c>
      <c r="N202" s="410" t="str">
        <f>HLOOKUP(N$6,'10'!N$6:N$70,$Y202,FALSE)</f>
        <v>Ne</v>
      </c>
      <c r="O202" s="410" t="str">
        <f>HLOOKUP(O$6,'10'!O$6:O$70,$Y202,FALSE)</f>
        <v>Ne</v>
      </c>
      <c r="P202" s="410" t="str">
        <f>HLOOKUP(P$6,'10'!P$6:P$70,$Y202,FALSE)</f>
        <v>Ne</v>
      </c>
      <c r="Q202" s="410" t="str">
        <f>HLOOKUP(Q$6,'10'!Q$6:Q$70,$Y202,FALSE)</f>
        <v>Ne</v>
      </c>
      <c r="R202" s="410" t="str">
        <f>HLOOKUP(R$6,'10'!R$6:R$70,$Y202,FALSE)</f>
        <v>Ne</v>
      </c>
      <c r="S202" s="410" t="str">
        <f>HLOOKUP(S$6,'10'!S$6:S$70,$Y202,FALSE)</f>
        <v>Ne</v>
      </c>
      <c r="T202" s="410" t="str">
        <f>HLOOKUP(T$6,'10'!T$6:T$70,$Y202,FALSE)</f>
        <v>Ne</v>
      </c>
      <c r="U202" s="410" t="str">
        <f>HLOOKUP(U$6,'10'!U$6:U$70,$Y202,FALSE)</f>
        <v>Ne</v>
      </c>
      <c r="V202" s="410" t="str">
        <f>HLOOKUP(V$6,'10'!V$6:V$70,$Y202,FALSE)</f>
        <v>Ne</v>
      </c>
      <c r="W202" s="411" t="str">
        <f>HLOOKUP(W$6,'10'!W$6:W$70,$Y202,FALSE)</f>
        <v>Ne</v>
      </c>
      <c r="Y202" s="121">
        <v>63</v>
      </c>
    </row>
    <row r="203" spans="1:25" x14ac:dyDescent="0.25">
      <c r="A203" s="1" t="s">
        <v>900</v>
      </c>
      <c r="B203" s="449" t="str">
        <f>$B$9</f>
        <v>Kiekybinis tikslas iki 2029 m.</v>
      </c>
      <c r="C203" s="412">
        <f>SUM(D203:W203)</f>
        <v>0</v>
      </c>
      <c r="D203" s="439"/>
      <c r="E203" s="435"/>
      <c r="F203" s="435"/>
      <c r="G203" s="435"/>
      <c r="H203" s="435"/>
      <c r="I203" s="435"/>
      <c r="J203" s="435"/>
      <c r="K203" s="435"/>
      <c r="L203" s="435"/>
      <c r="M203" s="435"/>
      <c r="N203" s="435"/>
      <c r="O203" s="435"/>
      <c r="P203" s="435"/>
      <c r="Q203" s="435"/>
      <c r="R203" s="435"/>
      <c r="S203" s="435"/>
      <c r="T203" s="435"/>
      <c r="U203" s="435"/>
      <c r="V203" s="435"/>
      <c r="W203" s="436"/>
      <c r="Y203" s="121"/>
    </row>
    <row r="204" spans="1:25" x14ac:dyDescent="0.25">
      <c r="A204" s="1" t="s">
        <v>901</v>
      </c>
      <c r="B204" s="450" t="s">
        <v>241</v>
      </c>
      <c r="C204" s="451"/>
      <c r="D204" s="452"/>
      <c r="E204" s="453"/>
      <c r="F204" s="453"/>
      <c r="G204" s="453"/>
      <c r="H204" s="453"/>
      <c r="I204" s="453"/>
      <c r="J204" s="453"/>
      <c r="K204" s="453"/>
      <c r="L204" s="453"/>
      <c r="M204" s="453"/>
      <c r="N204" s="453"/>
      <c r="O204" s="453"/>
      <c r="P204" s="453"/>
      <c r="Q204" s="453"/>
      <c r="R204" s="453"/>
      <c r="S204" s="453"/>
      <c r="T204" s="453"/>
      <c r="U204" s="453"/>
      <c r="V204" s="453"/>
      <c r="W204" s="454"/>
      <c r="Y204" s="121"/>
    </row>
    <row r="205" spans="1:25" x14ac:dyDescent="0.25">
      <c r="A205" s="1" t="s">
        <v>902</v>
      </c>
      <c r="B205" s="455" t="s">
        <v>100</v>
      </c>
      <c r="C205" s="425"/>
      <c r="D205" s="456"/>
      <c r="E205" s="457"/>
      <c r="F205" s="457"/>
      <c r="G205" s="457"/>
      <c r="H205" s="457"/>
      <c r="I205" s="457"/>
      <c r="J205" s="457"/>
      <c r="K205" s="457"/>
      <c r="L205" s="457"/>
      <c r="M205" s="457"/>
      <c r="N205" s="457"/>
      <c r="O205" s="457"/>
      <c r="P205" s="457"/>
      <c r="Q205" s="457"/>
      <c r="R205" s="457"/>
      <c r="S205" s="457"/>
      <c r="T205" s="457"/>
      <c r="U205" s="457"/>
      <c r="V205" s="457"/>
      <c r="W205" s="458"/>
      <c r="Y205" s="121"/>
    </row>
    <row r="206" spans="1:25" x14ac:dyDescent="0.25">
      <c r="A206" s="1" t="s">
        <v>903</v>
      </c>
      <c r="B206" s="455" t="s">
        <v>101</v>
      </c>
      <c r="C206" s="425"/>
      <c r="D206" s="456"/>
      <c r="E206" s="457"/>
      <c r="F206" s="457"/>
      <c r="G206" s="457"/>
      <c r="H206" s="457"/>
      <c r="I206" s="457"/>
      <c r="J206" s="457"/>
      <c r="K206" s="457"/>
      <c r="L206" s="457"/>
      <c r="M206" s="457"/>
      <c r="N206" s="457"/>
      <c r="O206" s="457"/>
      <c r="P206" s="457"/>
      <c r="Q206" s="457"/>
      <c r="R206" s="457"/>
      <c r="S206" s="457"/>
      <c r="T206" s="457"/>
      <c r="U206" s="457"/>
      <c r="V206" s="457"/>
      <c r="W206" s="458"/>
      <c r="Y206" s="121"/>
    </row>
    <row r="207" spans="1:25" x14ac:dyDescent="0.25">
      <c r="A207" s="1" t="s">
        <v>904</v>
      </c>
      <c r="B207" s="455" t="s">
        <v>102</v>
      </c>
      <c r="C207" s="425"/>
      <c r="D207" s="456"/>
      <c r="E207" s="457"/>
      <c r="F207" s="457"/>
      <c r="G207" s="457"/>
      <c r="H207" s="457"/>
      <c r="I207" s="457"/>
      <c r="J207" s="457"/>
      <c r="K207" s="457"/>
      <c r="L207" s="457"/>
      <c r="M207" s="457"/>
      <c r="N207" s="457"/>
      <c r="O207" s="457"/>
      <c r="P207" s="457"/>
      <c r="Q207" s="457"/>
      <c r="R207" s="457"/>
      <c r="S207" s="457"/>
      <c r="T207" s="457"/>
      <c r="U207" s="457"/>
      <c r="V207" s="457"/>
      <c r="W207" s="458"/>
      <c r="Y207" s="121"/>
    </row>
    <row r="208" spans="1:25" x14ac:dyDescent="0.25">
      <c r="A208" s="1" t="s">
        <v>905</v>
      </c>
      <c r="B208" s="455" t="s">
        <v>103</v>
      </c>
      <c r="C208" s="425"/>
      <c r="D208" s="456"/>
      <c r="E208" s="457"/>
      <c r="F208" s="457"/>
      <c r="G208" s="457"/>
      <c r="H208" s="457"/>
      <c r="I208" s="457"/>
      <c r="J208" s="457"/>
      <c r="K208" s="457"/>
      <c r="L208" s="457"/>
      <c r="M208" s="457"/>
      <c r="N208" s="457"/>
      <c r="O208" s="457"/>
      <c r="P208" s="457"/>
      <c r="Q208" s="457"/>
      <c r="R208" s="457"/>
      <c r="S208" s="457"/>
      <c r="T208" s="457"/>
      <c r="U208" s="457"/>
      <c r="V208" s="457"/>
      <c r="W208" s="458"/>
      <c r="Y208" s="121"/>
    </row>
    <row r="209" spans="1:25" x14ac:dyDescent="0.25">
      <c r="A209" s="1" t="s">
        <v>906</v>
      </c>
      <c r="B209" s="455" t="s">
        <v>104</v>
      </c>
      <c r="C209" s="425"/>
      <c r="D209" s="456"/>
      <c r="E209" s="457"/>
      <c r="F209" s="457"/>
      <c r="G209" s="457"/>
      <c r="H209" s="457"/>
      <c r="I209" s="457"/>
      <c r="J209" s="457"/>
      <c r="K209" s="457"/>
      <c r="L209" s="457"/>
      <c r="M209" s="457"/>
      <c r="N209" s="457"/>
      <c r="O209" s="457"/>
      <c r="P209" s="457"/>
      <c r="Q209" s="457"/>
      <c r="R209" s="457"/>
      <c r="S209" s="457"/>
      <c r="T209" s="457"/>
      <c r="U209" s="457"/>
      <c r="V209" s="457"/>
      <c r="W209" s="458"/>
      <c r="Y209" s="121"/>
    </row>
    <row r="210" spans="1:25" x14ac:dyDescent="0.25">
      <c r="A210" s="1" t="s">
        <v>907</v>
      </c>
      <c r="B210" s="455" t="s">
        <v>105</v>
      </c>
      <c r="C210" s="425"/>
      <c r="D210" s="456"/>
      <c r="E210" s="457"/>
      <c r="F210" s="457"/>
      <c r="G210" s="457"/>
      <c r="H210" s="457"/>
      <c r="I210" s="457"/>
      <c r="J210" s="457"/>
      <c r="K210" s="457"/>
      <c r="L210" s="457"/>
      <c r="M210" s="457"/>
      <c r="N210" s="457"/>
      <c r="O210" s="457"/>
      <c r="P210" s="457"/>
      <c r="Q210" s="457"/>
      <c r="R210" s="457"/>
      <c r="S210" s="457"/>
      <c r="T210" s="457"/>
      <c r="U210" s="457"/>
      <c r="V210" s="457"/>
      <c r="W210" s="458"/>
      <c r="Y210" s="121"/>
    </row>
    <row r="211" spans="1:25" x14ac:dyDescent="0.25">
      <c r="A211" s="1" t="s">
        <v>908</v>
      </c>
      <c r="B211" s="459" t="s">
        <v>401</v>
      </c>
      <c r="C211" s="460"/>
      <c r="D211" s="456"/>
      <c r="E211" s="457"/>
      <c r="F211" s="457"/>
      <c r="G211" s="457"/>
      <c r="H211" s="457"/>
      <c r="I211" s="457"/>
      <c r="J211" s="457"/>
      <c r="K211" s="457"/>
      <c r="L211" s="457"/>
      <c r="M211" s="457"/>
      <c r="N211" s="457"/>
      <c r="O211" s="457"/>
      <c r="P211" s="457"/>
      <c r="Q211" s="457"/>
      <c r="R211" s="457"/>
      <c r="S211" s="457"/>
      <c r="T211" s="457"/>
      <c r="U211" s="457"/>
      <c r="V211" s="457"/>
      <c r="W211" s="458"/>
      <c r="Y211" s="121"/>
    </row>
    <row r="212" spans="1:25" x14ac:dyDescent="0.25">
      <c r="A212" s="1" t="s">
        <v>909</v>
      </c>
      <c r="B212" s="449" t="s">
        <v>402</v>
      </c>
      <c r="C212" s="461"/>
      <c r="D212" s="456"/>
      <c r="E212" s="457"/>
      <c r="F212" s="457"/>
      <c r="G212" s="457"/>
      <c r="H212" s="457"/>
      <c r="I212" s="457"/>
      <c r="J212" s="457"/>
      <c r="K212" s="457"/>
      <c r="L212" s="457"/>
      <c r="M212" s="457"/>
      <c r="N212" s="457"/>
      <c r="O212" s="457"/>
      <c r="P212" s="457"/>
      <c r="Q212" s="457"/>
      <c r="R212" s="457"/>
      <c r="S212" s="457"/>
      <c r="T212" s="457"/>
      <c r="U212" s="457"/>
      <c r="V212" s="457"/>
      <c r="W212" s="458"/>
      <c r="Y212" s="121"/>
    </row>
    <row r="213" spans="1:25" x14ac:dyDescent="0.25">
      <c r="A213" s="1" t="s">
        <v>910</v>
      </c>
      <c r="B213" s="450" t="s">
        <v>160</v>
      </c>
      <c r="C213" s="438">
        <f>SUM(C205:C210)</f>
        <v>0</v>
      </c>
      <c r="D213" s="456"/>
      <c r="E213" s="457"/>
      <c r="F213" s="457"/>
      <c r="G213" s="457"/>
      <c r="H213" s="457"/>
      <c r="I213" s="457"/>
      <c r="J213" s="457"/>
      <c r="K213" s="457"/>
      <c r="L213" s="457"/>
      <c r="M213" s="457"/>
      <c r="N213" s="457"/>
      <c r="O213" s="457"/>
      <c r="P213" s="457"/>
      <c r="Q213" s="457"/>
      <c r="R213" s="457"/>
      <c r="S213" s="457"/>
      <c r="T213" s="457"/>
      <c r="U213" s="457"/>
      <c r="V213" s="457"/>
      <c r="W213" s="458"/>
      <c r="Y213" s="121"/>
    </row>
    <row r="214" spans="1:25" x14ac:dyDescent="0.25">
      <c r="A214" s="1" t="s">
        <v>911</v>
      </c>
      <c r="B214" s="216" t="s">
        <v>1104</v>
      </c>
      <c r="C214" s="201" t="str">
        <f>IF(C203=C213,"Gerai","Klaida")</f>
        <v>Gerai</v>
      </c>
      <c r="D214" s="462"/>
      <c r="E214" s="463"/>
      <c r="F214" s="463"/>
      <c r="G214" s="463"/>
      <c r="H214" s="463"/>
      <c r="I214" s="463"/>
      <c r="J214" s="463"/>
      <c r="K214" s="463"/>
      <c r="L214" s="463"/>
      <c r="M214" s="463"/>
      <c r="N214" s="463"/>
      <c r="O214" s="463"/>
      <c r="P214" s="463"/>
      <c r="Q214" s="463"/>
      <c r="R214" s="463"/>
      <c r="S214" s="463"/>
      <c r="T214" s="463"/>
      <c r="U214" s="463"/>
      <c r="V214" s="463"/>
      <c r="W214" s="464"/>
      <c r="Y214" s="121"/>
    </row>
    <row r="215" spans="1:25" x14ac:dyDescent="0.25">
      <c r="A215" s="1" t="s">
        <v>912</v>
      </c>
      <c r="B215" s="1"/>
      <c r="Y215" s="121"/>
    </row>
    <row r="216" spans="1:25" ht="21" x14ac:dyDescent="0.25">
      <c r="A216" s="1" t="s">
        <v>913</v>
      </c>
      <c r="B216" s="440" t="s">
        <v>418</v>
      </c>
      <c r="C216" s="441" t="str">
        <f>'6'!B43</f>
        <v>RASE-P.9</v>
      </c>
      <c r="D216" s="442" t="s">
        <v>0</v>
      </c>
      <c r="E216" s="442" t="s">
        <v>1</v>
      </c>
      <c r="F216" s="442" t="s">
        <v>2</v>
      </c>
      <c r="G216" s="442" t="s">
        <v>3</v>
      </c>
      <c r="H216" s="442" t="s">
        <v>4</v>
      </c>
      <c r="I216" s="442" t="s">
        <v>5</v>
      </c>
      <c r="J216" s="442" t="s">
        <v>6</v>
      </c>
      <c r="K216" s="442" t="s">
        <v>7</v>
      </c>
      <c r="L216" s="442" t="s">
        <v>8</v>
      </c>
      <c r="M216" s="442" t="s">
        <v>9</v>
      </c>
      <c r="N216" s="442" t="s">
        <v>43</v>
      </c>
      <c r="O216" s="442" t="s">
        <v>44</v>
      </c>
      <c r="P216" s="442" t="s">
        <v>45</v>
      </c>
      <c r="Q216" s="442" t="s">
        <v>46</v>
      </c>
      <c r="R216" s="442" t="s">
        <v>47</v>
      </c>
      <c r="S216" s="442" t="s">
        <v>48</v>
      </c>
      <c r="T216" s="442" t="s">
        <v>49</v>
      </c>
      <c r="U216" s="442" t="s">
        <v>50</v>
      </c>
      <c r="V216" s="442" t="s">
        <v>51</v>
      </c>
      <c r="W216" s="443" t="s">
        <v>52</v>
      </c>
      <c r="Y216" s="121"/>
    </row>
    <row r="217" spans="1:25" x14ac:dyDescent="0.25">
      <c r="A217" s="1" t="s">
        <v>914</v>
      </c>
      <c r="B217" s="444"/>
      <c r="C217" s="445" t="s">
        <v>160</v>
      </c>
      <c r="D217" s="446"/>
      <c r="E217" s="446"/>
      <c r="F217" s="446"/>
      <c r="G217" s="446"/>
      <c r="H217" s="446"/>
      <c r="I217" s="446"/>
      <c r="J217" s="446"/>
      <c r="K217" s="446"/>
      <c r="L217" s="446"/>
      <c r="M217" s="446"/>
      <c r="N217" s="446"/>
      <c r="O217" s="446"/>
      <c r="P217" s="446"/>
      <c r="Q217" s="446"/>
      <c r="R217" s="446"/>
      <c r="S217" s="446"/>
      <c r="T217" s="446"/>
      <c r="U217" s="446"/>
      <c r="V217" s="446"/>
      <c r="W217" s="447"/>
      <c r="Y217" s="121"/>
    </row>
    <row r="218" spans="1:25" x14ac:dyDescent="0.25">
      <c r="A218" s="1" t="s">
        <v>915</v>
      </c>
      <c r="B218" s="448" t="str">
        <f>$B$8</f>
        <v>Ar rodiklis taikomas VPS priemonei?</v>
      </c>
      <c r="C218" s="131">
        <f>COUNTIFS(D218:W218,"taip")</f>
        <v>0</v>
      </c>
      <c r="D218" s="410" t="str">
        <f>HLOOKUP(D$6,'10'!D$6:D$70,$Y218,FALSE)</f>
        <v>Ne</v>
      </c>
      <c r="E218" s="410" t="str">
        <f>HLOOKUP(E$6,'10'!E$6:E$70,$Y218,FALSE)</f>
        <v>Ne</v>
      </c>
      <c r="F218" s="410" t="str">
        <f>HLOOKUP(F$6,'10'!F$6:F$70,$Y218,FALSE)</f>
        <v>Ne</v>
      </c>
      <c r="G218" s="410" t="str">
        <f>HLOOKUP(G$6,'10'!G$6:G$70,$Y218,FALSE)</f>
        <v>Ne</v>
      </c>
      <c r="H218" s="410" t="str">
        <f>HLOOKUP(H$6,'10'!H$6:H$70,$Y218,FALSE)</f>
        <v>Ne</v>
      </c>
      <c r="I218" s="410" t="str">
        <f>HLOOKUP(I$6,'10'!I$6:I$70,$Y218,FALSE)</f>
        <v>Ne</v>
      </c>
      <c r="J218" s="410" t="str">
        <f>HLOOKUP(J$6,'10'!J$6:J$70,$Y218,FALSE)</f>
        <v>Ne</v>
      </c>
      <c r="K218" s="410" t="str">
        <f>HLOOKUP(K$6,'10'!K$6:K$70,$Y218,FALSE)</f>
        <v>Ne</v>
      </c>
      <c r="L218" s="410" t="str">
        <f>HLOOKUP(L$6,'10'!L$6:L$70,$Y218,FALSE)</f>
        <v>Ne</v>
      </c>
      <c r="M218" s="410" t="str">
        <f>HLOOKUP(M$6,'10'!M$6:M$70,$Y218,FALSE)</f>
        <v>Ne</v>
      </c>
      <c r="N218" s="410" t="str">
        <f>HLOOKUP(N$6,'10'!N$6:N$70,$Y218,FALSE)</f>
        <v>Ne</v>
      </c>
      <c r="O218" s="410" t="str">
        <f>HLOOKUP(O$6,'10'!O$6:O$70,$Y218,FALSE)</f>
        <v>Ne</v>
      </c>
      <c r="P218" s="410" t="str">
        <f>HLOOKUP(P$6,'10'!P$6:P$70,$Y218,FALSE)</f>
        <v>Ne</v>
      </c>
      <c r="Q218" s="410" t="str">
        <f>HLOOKUP(Q$6,'10'!Q$6:Q$70,$Y218,FALSE)</f>
        <v>Ne</v>
      </c>
      <c r="R218" s="410" t="str">
        <f>HLOOKUP(R$6,'10'!R$6:R$70,$Y218,FALSE)</f>
        <v>Ne</v>
      </c>
      <c r="S218" s="410" t="str">
        <f>HLOOKUP(S$6,'10'!S$6:S$70,$Y218,FALSE)</f>
        <v>Ne</v>
      </c>
      <c r="T218" s="410" t="str">
        <f>HLOOKUP(T$6,'10'!T$6:T$70,$Y218,FALSE)</f>
        <v>Ne</v>
      </c>
      <c r="U218" s="410" t="str">
        <f>HLOOKUP(U$6,'10'!U$6:U$70,$Y218,FALSE)</f>
        <v>Ne</v>
      </c>
      <c r="V218" s="410" t="str">
        <f>HLOOKUP(V$6,'10'!V$6:V$70,$Y218,FALSE)</f>
        <v>Ne</v>
      </c>
      <c r="W218" s="411" t="str">
        <f>HLOOKUP(W$6,'10'!W$6:W$70,$Y218,FALSE)</f>
        <v>Ne</v>
      </c>
      <c r="Y218" s="121">
        <v>64</v>
      </c>
    </row>
    <row r="219" spans="1:25" x14ac:dyDescent="0.25">
      <c r="A219" s="1" t="s">
        <v>916</v>
      </c>
      <c r="B219" s="449" t="str">
        <f>$B$9</f>
        <v>Kiekybinis tikslas iki 2029 m.</v>
      </c>
      <c r="C219" s="412">
        <f>SUM(D219:W219)</f>
        <v>0</v>
      </c>
      <c r="D219" s="439"/>
      <c r="E219" s="435"/>
      <c r="F219" s="435"/>
      <c r="G219" s="435"/>
      <c r="H219" s="435"/>
      <c r="I219" s="435"/>
      <c r="J219" s="435"/>
      <c r="K219" s="435"/>
      <c r="L219" s="435"/>
      <c r="M219" s="435"/>
      <c r="N219" s="435"/>
      <c r="O219" s="435"/>
      <c r="P219" s="435"/>
      <c r="Q219" s="435"/>
      <c r="R219" s="435"/>
      <c r="S219" s="435"/>
      <c r="T219" s="435"/>
      <c r="U219" s="435"/>
      <c r="V219" s="435"/>
      <c r="W219" s="436"/>
      <c r="Y219" s="121"/>
    </row>
    <row r="220" spans="1:25" x14ac:dyDescent="0.25">
      <c r="A220" s="1" t="s">
        <v>917</v>
      </c>
      <c r="B220" s="450" t="s">
        <v>241</v>
      </c>
      <c r="C220" s="451"/>
      <c r="D220" s="452"/>
      <c r="E220" s="453"/>
      <c r="F220" s="453"/>
      <c r="G220" s="453"/>
      <c r="H220" s="453"/>
      <c r="I220" s="453"/>
      <c r="J220" s="453"/>
      <c r="K220" s="453"/>
      <c r="L220" s="453"/>
      <c r="M220" s="453"/>
      <c r="N220" s="453"/>
      <c r="O220" s="453"/>
      <c r="P220" s="453"/>
      <c r="Q220" s="453"/>
      <c r="R220" s="453"/>
      <c r="S220" s="453"/>
      <c r="T220" s="453"/>
      <c r="U220" s="453"/>
      <c r="V220" s="453"/>
      <c r="W220" s="454"/>
      <c r="Y220" s="121"/>
    </row>
    <row r="221" spans="1:25" x14ac:dyDescent="0.25">
      <c r="A221" s="1" t="s">
        <v>918</v>
      </c>
      <c r="B221" s="455" t="s">
        <v>100</v>
      </c>
      <c r="C221" s="425"/>
      <c r="D221" s="456"/>
      <c r="E221" s="457"/>
      <c r="F221" s="457"/>
      <c r="G221" s="457"/>
      <c r="H221" s="457"/>
      <c r="I221" s="457"/>
      <c r="J221" s="457"/>
      <c r="K221" s="457"/>
      <c r="L221" s="457"/>
      <c r="M221" s="457"/>
      <c r="N221" s="457"/>
      <c r="O221" s="457"/>
      <c r="P221" s="457"/>
      <c r="Q221" s="457"/>
      <c r="R221" s="457"/>
      <c r="S221" s="457"/>
      <c r="T221" s="457"/>
      <c r="U221" s="457"/>
      <c r="V221" s="457"/>
      <c r="W221" s="458"/>
      <c r="Y221" s="121"/>
    </row>
    <row r="222" spans="1:25" x14ac:dyDescent="0.25">
      <c r="A222" s="1" t="s">
        <v>919</v>
      </c>
      <c r="B222" s="455" t="s">
        <v>101</v>
      </c>
      <c r="C222" s="425"/>
      <c r="D222" s="456"/>
      <c r="E222" s="457"/>
      <c r="F222" s="457"/>
      <c r="G222" s="457"/>
      <c r="H222" s="457"/>
      <c r="I222" s="457"/>
      <c r="J222" s="457"/>
      <c r="K222" s="457"/>
      <c r="L222" s="457"/>
      <c r="M222" s="457"/>
      <c r="N222" s="457"/>
      <c r="O222" s="457"/>
      <c r="P222" s="457"/>
      <c r="Q222" s="457"/>
      <c r="R222" s="457"/>
      <c r="S222" s="457"/>
      <c r="T222" s="457"/>
      <c r="U222" s="457"/>
      <c r="V222" s="457"/>
      <c r="W222" s="458"/>
      <c r="Y222" s="121"/>
    </row>
    <row r="223" spans="1:25" x14ac:dyDescent="0.25">
      <c r="A223" s="1" t="s">
        <v>920</v>
      </c>
      <c r="B223" s="455" t="s">
        <v>102</v>
      </c>
      <c r="C223" s="425"/>
      <c r="D223" s="456"/>
      <c r="E223" s="457"/>
      <c r="F223" s="457"/>
      <c r="G223" s="457"/>
      <c r="H223" s="457"/>
      <c r="I223" s="457"/>
      <c r="J223" s="457"/>
      <c r="K223" s="457"/>
      <c r="L223" s="457"/>
      <c r="M223" s="457"/>
      <c r="N223" s="457"/>
      <c r="O223" s="457"/>
      <c r="P223" s="457"/>
      <c r="Q223" s="457"/>
      <c r="R223" s="457"/>
      <c r="S223" s="457"/>
      <c r="T223" s="457"/>
      <c r="U223" s="457"/>
      <c r="V223" s="457"/>
      <c r="W223" s="458"/>
      <c r="Y223" s="121"/>
    </row>
    <row r="224" spans="1:25" x14ac:dyDescent="0.25">
      <c r="A224" s="1" t="s">
        <v>921</v>
      </c>
      <c r="B224" s="455" t="s">
        <v>103</v>
      </c>
      <c r="C224" s="425"/>
      <c r="D224" s="456"/>
      <c r="E224" s="457"/>
      <c r="F224" s="457"/>
      <c r="G224" s="457"/>
      <c r="H224" s="457"/>
      <c r="I224" s="457"/>
      <c r="J224" s="457"/>
      <c r="K224" s="457"/>
      <c r="L224" s="457"/>
      <c r="M224" s="457"/>
      <c r="N224" s="457"/>
      <c r="O224" s="457"/>
      <c r="P224" s="457"/>
      <c r="Q224" s="457"/>
      <c r="R224" s="457"/>
      <c r="S224" s="457"/>
      <c r="T224" s="457"/>
      <c r="U224" s="457"/>
      <c r="V224" s="457"/>
      <c r="W224" s="458"/>
      <c r="Y224" s="121"/>
    </row>
    <row r="225" spans="1:25" x14ac:dyDescent="0.25">
      <c r="A225" s="1" t="s">
        <v>922</v>
      </c>
      <c r="B225" s="455" t="s">
        <v>104</v>
      </c>
      <c r="C225" s="425"/>
      <c r="D225" s="456"/>
      <c r="E225" s="457"/>
      <c r="F225" s="457"/>
      <c r="G225" s="457"/>
      <c r="H225" s="457"/>
      <c r="I225" s="457"/>
      <c r="J225" s="457"/>
      <c r="K225" s="457"/>
      <c r="L225" s="457"/>
      <c r="M225" s="457"/>
      <c r="N225" s="457"/>
      <c r="O225" s="457"/>
      <c r="P225" s="457"/>
      <c r="Q225" s="457"/>
      <c r="R225" s="457"/>
      <c r="S225" s="457"/>
      <c r="T225" s="457"/>
      <c r="U225" s="457"/>
      <c r="V225" s="457"/>
      <c r="W225" s="458"/>
      <c r="Y225" s="121"/>
    </row>
    <row r="226" spans="1:25" x14ac:dyDescent="0.25">
      <c r="A226" s="1" t="s">
        <v>923</v>
      </c>
      <c r="B226" s="455" t="s">
        <v>105</v>
      </c>
      <c r="C226" s="425"/>
      <c r="D226" s="456"/>
      <c r="E226" s="457"/>
      <c r="F226" s="457"/>
      <c r="G226" s="457"/>
      <c r="H226" s="457"/>
      <c r="I226" s="457"/>
      <c r="J226" s="457"/>
      <c r="K226" s="457"/>
      <c r="L226" s="457"/>
      <c r="M226" s="457"/>
      <c r="N226" s="457"/>
      <c r="O226" s="457"/>
      <c r="P226" s="457"/>
      <c r="Q226" s="457"/>
      <c r="R226" s="457"/>
      <c r="S226" s="457"/>
      <c r="T226" s="457"/>
      <c r="U226" s="457"/>
      <c r="V226" s="457"/>
      <c r="W226" s="458"/>
      <c r="Y226" s="121"/>
    </row>
    <row r="227" spans="1:25" x14ac:dyDescent="0.25">
      <c r="A227" s="1" t="s">
        <v>924</v>
      </c>
      <c r="B227" s="459" t="s">
        <v>401</v>
      </c>
      <c r="C227" s="460"/>
      <c r="D227" s="456"/>
      <c r="E227" s="457"/>
      <c r="F227" s="457"/>
      <c r="G227" s="457"/>
      <c r="H227" s="457"/>
      <c r="I227" s="457"/>
      <c r="J227" s="457"/>
      <c r="K227" s="457"/>
      <c r="L227" s="457"/>
      <c r="M227" s="457"/>
      <c r="N227" s="457"/>
      <c r="O227" s="457"/>
      <c r="P227" s="457"/>
      <c r="Q227" s="457"/>
      <c r="R227" s="457"/>
      <c r="S227" s="457"/>
      <c r="T227" s="457"/>
      <c r="U227" s="457"/>
      <c r="V227" s="457"/>
      <c r="W227" s="458"/>
      <c r="Y227" s="121"/>
    </row>
    <row r="228" spans="1:25" x14ac:dyDescent="0.25">
      <c r="A228" s="1" t="s">
        <v>925</v>
      </c>
      <c r="B228" s="449" t="s">
        <v>402</v>
      </c>
      <c r="C228" s="461"/>
      <c r="D228" s="456"/>
      <c r="E228" s="457"/>
      <c r="F228" s="457"/>
      <c r="G228" s="457"/>
      <c r="H228" s="457"/>
      <c r="I228" s="457"/>
      <c r="J228" s="457"/>
      <c r="K228" s="457"/>
      <c r="L228" s="457"/>
      <c r="M228" s="457"/>
      <c r="N228" s="457"/>
      <c r="O228" s="457"/>
      <c r="P228" s="457"/>
      <c r="Q228" s="457"/>
      <c r="R228" s="457"/>
      <c r="S228" s="457"/>
      <c r="T228" s="457"/>
      <c r="U228" s="457"/>
      <c r="V228" s="457"/>
      <c r="W228" s="458"/>
      <c r="Y228" s="121"/>
    </row>
    <row r="229" spans="1:25" x14ac:dyDescent="0.25">
      <c r="A229" s="1" t="s">
        <v>926</v>
      </c>
      <c r="B229" s="450" t="s">
        <v>160</v>
      </c>
      <c r="C229" s="438">
        <f>SUM(C221:C226)</f>
        <v>0</v>
      </c>
      <c r="D229" s="456"/>
      <c r="E229" s="457"/>
      <c r="F229" s="457"/>
      <c r="G229" s="457"/>
      <c r="H229" s="457"/>
      <c r="I229" s="457"/>
      <c r="J229" s="457"/>
      <c r="K229" s="457"/>
      <c r="L229" s="457"/>
      <c r="M229" s="457"/>
      <c r="N229" s="457"/>
      <c r="O229" s="457"/>
      <c r="P229" s="457"/>
      <c r="Q229" s="457"/>
      <c r="R229" s="457"/>
      <c r="S229" s="457"/>
      <c r="T229" s="457"/>
      <c r="U229" s="457"/>
      <c r="V229" s="457"/>
      <c r="W229" s="458"/>
      <c r="Y229" s="121"/>
    </row>
    <row r="230" spans="1:25" x14ac:dyDescent="0.25">
      <c r="A230" s="1" t="s">
        <v>927</v>
      </c>
      <c r="B230" s="216" t="s">
        <v>1104</v>
      </c>
      <c r="C230" s="201" t="str">
        <f>IF(C219=C229,"Gerai","Klaida")</f>
        <v>Gerai</v>
      </c>
      <c r="D230" s="462"/>
      <c r="E230" s="463"/>
      <c r="F230" s="463"/>
      <c r="G230" s="463"/>
      <c r="H230" s="463"/>
      <c r="I230" s="463"/>
      <c r="J230" s="463"/>
      <c r="K230" s="463"/>
      <c r="L230" s="463"/>
      <c r="M230" s="463"/>
      <c r="N230" s="463"/>
      <c r="O230" s="463"/>
      <c r="P230" s="463"/>
      <c r="Q230" s="463"/>
      <c r="R230" s="463"/>
      <c r="S230" s="463"/>
      <c r="T230" s="463"/>
      <c r="U230" s="463"/>
      <c r="V230" s="463"/>
      <c r="W230" s="464"/>
      <c r="Y230" s="121"/>
    </row>
    <row r="231" spans="1:25" x14ac:dyDescent="0.25">
      <c r="A231" s="1" t="s">
        <v>928</v>
      </c>
      <c r="B231" s="1"/>
      <c r="Y231" s="121"/>
    </row>
    <row r="232" spans="1:25" ht="21" x14ac:dyDescent="0.25">
      <c r="A232" s="1" t="s">
        <v>929</v>
      </c>
      <c r="B232" s="440" t="s">
        <v>419</v>
      </c>
      <c r="C232" s="441" t="str">
        <f>'6'!B44</f>
        <v>RASE-P.10</v>
      </c>
      <c r="D232" s="442" t="s">
        <v>0</v>
      </c>
      <c r="E232" s="442" t="s">
        <v>1</v>
      </c>
      <c r="F232" s="442" t="s">
        <v>2</v>
      </c>
      <c r="G232" s="442" t="s">
        <v>3</v>
      </c>
      <c r="H232" s="442" t="s">
        <v>4</v>
      </c>
      <c r="I232" s="442" t="s">
        <v>5</v>
      </c>
      <c r="J232" s="442" t="s">
        <v>6</v>
      </c>
      <c r="K232" s="442" t="s">
        <v>7</v>
      </c>
      <c r="L232" s="442" t="s">
        <v>8</v>
      </c>
      <c r="M232" s="442" t="s">
        <v>9</v>
      </c>
      <c r="N232" s="442" t="s">
        <v>43</v>
      </c>
      <c r="O232" s="442" t="s">
        <v>44</v>
      </c>
      <c r="P232" s="442" t="s">
        <v>45</v>
      </c>
      <c r="Q232" s="442" t="s">
        <v>46</v>
      </c>
      <c r="R232" s="442" t="s">
        <v>47</v>
      </c>
      <c r="S232" s="442" t="s">
        <v>48</v>
      </c>
      <c r="T232" s="442" t="s">
        <v>49</v>
      </c>
      <c r="U232" s="442" t="s">
        <v>50</v>
      </c>
      <c r="V232" s="442" t="s">
        <v>51</v>
      </c>
      <c r="W232" s="443" t="s">
        <v>52</v>
      </c>
      <c r="Y232" s="121"/>
    </row>
    <row r="233" spans="1:25" x14ac:dyDescent="0.25">
      <c r="A233" s="1" t="s">
        <v>930</v>
      </c>
      <c r="B233" s="444"/>
      <c r="C233" s="445" t="s">
        <v>160</v>
      </c>
      <c r="D233" s="446"/>
      <c r="E233" s="446"/>
      <c r="F233" s="446"/>
      <c r="G233" s="446"/>
      <c r="H233" s="446"/>
      <c r="I233" s="446"/>
      <c r="J233" s="446"/>
      <c r="K233" s="446"/>
      <c r="L233" s="446"/>
      <c r="M233" s="446"/>
      <c r="N233" s="446"/>
      <c r="O233" s="446"/>
      <c r="P233" s="446"/>
      <c r="Q233" s="446"/>
      <c r="R233" s="446"/>
      <c r="S233" s="446"/>
      <c r="T233" s="446"/>
      <c r="U233" s="446"/>
      <c r="V233" s="446"/>
      <c r="W233" s="447"/>
      <c r="Y233" s="121"/>
    </row>
    <row r="234" spans="1:25" x14ac:dyDescent="0.25">
      <c r="A234" s="1" t="s">
        <v>931</v>
      </c>
      <c r="B234" s="448" t="str">
        <f>$B$8</f>
        <v>Ar rodiklis taikomas VPS priemonei?</v>
      </c>
      <c r="C234" s="131">
        <f>COUNTIFS(D234:W234,"taip")</f>
        <v>0</v>
      </c>
      <c r="D234" s="410" t="str">
        <f>HLOOKUP(D$6,'10'!D$6:D$70,$Y234,FALSE)</f>
        <v>Ne</v>
      </c>
      <c r="E234" s="410" t="str">
        <f>HLOOKUP(E$6,'10'!E$6:E$70,$Y234,FALSE)</f>
        <v>Ne</v>
      </c>
      <c r="F234" s="410" t="str">
        <f>HLOOKUP(F$6,'10'!F$6:F$70,$Y234,FALSE)</f>
        <v>Ne</v>
      </c>
      <c r="G234" s="410" t="str">
        <f>HLOOKUP(G$6,'10'!G$6:G$70,$Y234,FALSE)</f>
        <v>Ne</v>
      </c>
      <c r="H234" s="410" t="str">
        <f>HLOOKUP(H$6,'10'!H$6:H$70,$Y234,FALSE)</f>
        <v>Ne</v>
      </c>
      <c r="I234" s="410" t="str">
        <f>HLOOKUP(I$6,'10'!I$6:I$70,$Y234,FALSE)</f>
        <v>Ne</v>
      </c>
      <c r="J234" s="410" t="str">
        <f>HLOOKUP(J$6,'10'!J$6:J$70,$Y234,FALSE)</f>
        <v>Ne</v>
      </c>
      <c r="K234" s="410" t="str">
        <f>HLOOKUP(K$6,'10'!K$6:K$70,$Y234,FALSE)</f>
        <v>Ne</v>
      </c>
      <c r="L234" s="410" t="str">
        <f>HLOOKUP(L$6,'10'!L$6:L$70,$Y234,FALSE)</f>
        <v>Ne</v>
      </c>
      <c r="M234" s="410" t="str">
        <f>HLOOKUP(M$6,'10'!M$6:M$70,$Y234,FALSE)</f>
        <v>Ne</v>
      </c>
      <c r="N234" s="410" t="str">
        <f>HLOOKUP(N$6,'10'!N$6:N$70,$Y234,FALSE)</f>
        <v>Ne</v>
      </c>
      <c r="O234" s="410" t="str">
        <f>HLOOKUP(O$6,'10'!O$6:O$70,$Y234,FALSE)</f>
        <v>Ne</v>
      </c>
      <c r="P234" s="410" t="str">
        <f>HLOOKUP(P$6,'10'!P$6:P$70,$Y234,FALSE)</f>
        <v>Ne</v>
      </c>
      <c r="Q234" s="410" t="str">
        <f>HLOOKUP(Q$6,'10'!Q$6:Q$70,$Y234,FALSE)</f>
        <v>Ne</v>
      </c>
      <c r="R234" s="410" t="str">
        <f>HLOOKUP(R$6,'10'!R$6:R$70,$Y234,FALSE)</f>
        <v>Ne</v>
      </c>
      <c r="S234" s="410" t="str">
        <f>HLOOKUP(S$6,'10'!S$6:S$70,$Y234,FALSE)</f>
        <v>Ne</v>
      </c>
      <c r="T234" s="410" t="str">
        <f>HLOOKUP(T$6,'10'!T$6:T$70,$Y234,FALSE)</f>
        <v>Ne</v>
      </c>
      <c r="U234" s="410" t="str">
        <f>HLOOKUP(U$6,'10'!U$6:U$70,$Y234,FALSE)</f>
        <v>Ne</v>
      </c>
      <c r="V234" s="410" t="str">
        <f>HLOOKUP(V$6,'10'!V$6:V$70,$Y234,FALSE)</f>
        <v>Ne</v>
      </c>
      <c r="W234" s="411" t="str">
        <f>HLOOKUP(W$6,'10'!W$6:W$70,$Y234,FALSE)</f>
        <v>Ne</v>
      </c>
      <c r="Y234" s="121">
        <v>65</v>
      </c>
    </row>
    <row r="235" spans="1:25" x14ac:dyDescent="0.25">
      <c r="A235" s="1" t="s">
        <v>932</v>
      </c>
      <c r="B235" s="449" t="s">
        <v>456</v>
      </c>
      <c r="C235" s="412">
        <f>SUM(D235:W235)</f>
        <v>0</v>
      </c>
      <c r="D235" s="439"/>
      <c r="E235" s="435"/>
      <c r="F235" s="435"/>
      <c r="G235" s="435"/>
      <c r="H235" s="435"/>
      <c r="I235" s="435"/>
      <c r="J235" s="435"/>
      <c r="K235" s="435"/>
      <c r="L235" s="435"/>
      <c r="M235" s="435"/>
      <c r="N235" s="435"/>
      <c r="O235" s="435"/>
      <c r="P235" s="435"/>
      <c r="Q235" s="435"/>
      <c r="R235" s="435"/>
      <c r="S235" s="435"/>
      <c r="T235" s="435"/>
      <c r="U235" s="435"/>
      <c r="V235" s="435"/>
      <c r="W235" s="436"/>
      <c r="Y235" s="121"/>
    </row>
    <row r="236" spans="1:25" x14ac:dyDescent="0.25">
      <c r="A236" s="1" t="s">
        <v>933</v>
      </c>
      <c r="B236" s="450" t="s">
        <v>241</v>
      </c>
      <c r="C236" s="451"/>
      <c r="D236" s="452"/>
      <c r="E236" s="453"/>
      <c r="F236" s="453"/>
      <c r="G236" s="453"/>
      <c r="H236" s="453"/>
      <c r="I236" s="453"/>
      <c r="J236" s="453"/>
      <c r="K236" s="453"/>
      <c r="L236" s="453"/>
      <c r="M236" s="453"/>
      <c r="N236" s="453"/>
      <c r="O236" s="453"/>
      <c r="P236" s="453"/>
      <c r="Q236" s="453"/>
      <c r="R236" s="453"/>
      <c r="S236" s="453"/>
      <c r="T236" s="453"/>
      <c r="U236" s="453"/>
      <c r="V236" s="453"/>
      <c r="W236" s="454"/>
      <c r="Y236" s="121"/>
    </row>
    <row r="237" spans="1:25" x14ac:dyDescent="0.25">
      <c r="A237" s="1" t="s">
        <v>934</v>
      </c>
      <c r="B237" s="455" t="s">
        <v>100</v>
      </c>
      <c r="C237" s="425"/>
      <c r="D237" s="456"/>
      <c r="E237" s="457"/>
      <c r="F237" s="457"/>
      <c r="G237" s="457"/>
      <c r="H237" s="457"/>
      <c r="I237" s="457"/>
      <c r="J237" s="457"/>
      <c r="K237" s="457"/>
      <c r="L237" s="457"/>
      <c r="M237" s="457"/>
      <c r="N237" s="457"/>
      <c r="O237" s="457"/>
      <c r="P237" s="457"/>
      <c r="Q237" s="457"/>
      <c r="R237" s="457"/>
      <c r="S237" s="457"/>
      <c r="T237" s="457"/>
      <c r="U237" s="457"/>
      <c r="V237" s="457"/>
      <c r="W237" s="458"/>
      <c r="Y237" s="121"/>
    </row>
    <row r="238" spans="1:25" x14ac:dyDescent="0.25">
      <c r="A238" s="1" t="s">
        <v>935</v>
      </c>
      <c r="B238" s="455" t="s">
        <v>101</v>
      </c>
      <c r="C238" s="425"/>
      <c r="D238" s="456"/>
      <c r="E238" s="457"/>
      <c r="F238" s="457"/>
      <c r="G238" s="457"/>
      <c r="H238" s="457"/>
      <c r="I238" s="457"/>
      <c r="J238" s="457"/>
      <c r="K238" s="457"/>
      <c r="L238" s="457"/>
      <c r="M238" s="457"/>
      <c r="N238" s="457"/>
      <c r="O238" s="457"/>
      <c r="P238" s="457"/>
      <c r="Q238" s="457"/>
      <c r="R238" s="457"/>
      <c r="S238" s="457"/>
      <c r="T238" s="457"/>
      <c r="U238" s="457"/>
      <c r="V238" s="457"/>
      <c r="W238" s="458"/>
      <c r="Y238" s="121"/>
    </row>
    <row r="239" spans="1:25" x14ac:dyDescent="0.25">
      <c r="A239" s="1" t="s">
        <v>936</v>
      </c>
      <c r="B239" s="455" t="s">
        <v>102</v>
      </c>
      <c r="C239" s="425"/>
      <c r="D239" s="456"/>
      <c r="E239" s="457"/>
      <c r="F239" s="457"/>
      <c r="G239" s="457"/>
      <c r="H239" s="457"/>
      <c r="I239" s="457"/>
      <c r="J239" s="457"/>
      <c r="K239" s="457"/>
      <c r="L239" s="457"/>
      <c r="M239" s="457"/>
      <c r="N239" s="457"/>
      <c r="O239" s="457"/>
      <c r="P239" s="457"/>
      <c r="Q239" s="457"/>
      <c r="R239" s="457"/>
      <c r="S239" s="457"/>
      <c r="T239" s="457"/>
      <c r="U239" s="457"/>
      <c r="V239" s="457"/>
      <c r="W239" s="458"/>
      <c r="Y239" s="121"/>
    </row>
    <row r="240" spans="1:25" x14ac:dyDescent="0.25">
      <c r="A240" s="1" t="s">
        <v>937</v>
      </c>
      <c r="B240" s="455" t="s">
        <v>103</v>
      </c>
      <c r="C240" s="425"/>
      <c r="D240" s="456"/>
      <c r="E240" s="457"/>
      <c r="F240" s="457"/>
      <c r="G240" s="457"/>
      <c r="H240" s="457"/>
      <c r="I240" s="457"/>
      <c r="J240" s="457"/>
      <c r="K240" s="457"/>
      <c r="L240" s="457"/>
      <c r="M240" s="457"/>
      <c r="N240" s="457"/>
      <c r="O240" s="457"/>
      <c r="P240" s="457"/>
      <c r="Q240" s="457"/>
      <c r="R240" s="457"/>
      <c r="S240" s="457"/>
      <c r="T240" s="457"/>
      <c r="U240" s="457"/>
      <c r="V240" s="457"/>
      <c r="W240" s="458"/>
      <c r="Y240" s="121"/>
    </row>
    <row r="241" spans="1:25" x14ac:dyDescent="0.25">
      <c r="A241" s="1" t="s">
        <v>938</v>
      </c>
      <c r="B241" s="455" t="s">
        <v>104</v>
      </c>
      <c r="C241" s="425"/>
      <c r="D241" s="456"/>
      <c r="E241" s="457"/>
      <c r="F241" s="457"/>
      <c r="G241" s="457"/>
      <c r="H241" s="457"/>
      <c r="I241" s="457"/>
      <c r="J241" s="457"/>
      <c r="K241" s="457"/>
      <c r="L241" s="457"/>
      <c r="M241" s="457"/>
      <c r="N241" s="457"/>
      <c r="O241" s="457"/>
      <c r="P241" s="457"/>
      <c r="Q241" s="457"/>
      <c r="R241" s="457"/>
      <c r="S241" s="457"/>
      <c r="T241" s="457"/>
      <c r="U241" s="457"/>
      <c r="V241" s="457"/>
      <c r="W241" s="458"/>
      <c r="Y241" s="121"/>
    </row>
    <row r="242" spans="1:25" x14ac:dyDescent="0.25">
      <c r="A242" s="1" t="s">
        <v>939</v>
      </c>
      <c r="B242" s="455" t="s">
        <v>105</v>
      </c>
      <c r="C242" s="425"/>
      <c r="D242" s="456"/>
      <c r="E242" s="457"/>
      <c r="F242" s="457"/>
      <c r="G242" s="457"/>
      <c r="H242" s="457"/>
      <c r="I242" s="457"/>
      <c r="J242" s="457"/>
      <c r="K242" s="457"/>
      <c r="L242" s="457"/>
      <c r="M242" s="457"/>
      <c r="N242" s="457"/>
      <c r="O242" s="457"/>
      <c r="P242" s="457"/>
      <c r="Q242" s="457"/>
      <c r="R242" s="457"/>
      <c r="S242" s="457"/>
      <c r="T242" s="457"/>
      <c r="U242" s="457"/>
      <c r="V242" s="457"/>
      <c r="W242" s="458"/>
      <c r="Y242" s="121"/>
    </row>
    <row r="243" spans="1:25" x14ac:dyDescent="0.25">
      <c r="A243" s="1" t="s">
        <v>940</v>
      </c>
      <c r="B243" s="459" t="s">
        <v>401</v>
      </c>
      <c r="C243" s="460"/>
      <c r="D243" s="456"/>
      <c r="E243" s="457"/>
      <c r="F243" s="457"/>
      <c r="G243" s="457"/>
      <c r="H243" s="457"/>
      <c r="I243" s="457"/>
      <c r="J243" s="457"/>
      <c r="K243" s="457"/>
      <c r="L243" s="457"/>
      <c r="M243" s="457"/>
      <c r="N243" s="457"/>
      <c r="O243" s="457"/>
      <c r="P243" s="457"/>
      <c r="Q243" s="457"/>
      <c r="R243" s="457"/>
      <c r="S243" s="457"/>
      <c r="T243" s="457"/>
      <c r="U243" s="457"/>
      <c r="V243" s="457"/>
      <c r="W243" s="458"/>
      <c r="Y243" s="121"/>
    </row>
    <row r="244" spans="1:25" x14ac:dyDescent="0.25">
      <c r="A244" s="1" t="s">
        <v>941</v>
      </c>
      <c r="B244" s="449" t="s">
        <v>402</v>
      </c>
      <c r="C244" s="461"/>
      <c r="D244" s="456"/>
      <c r="E244" s="457"/>
      <c r="F244" s="457"/>
      <c r="G244" s="457"/>
      <c r="H244" s="457"/>
      <c r="I244" s="457"/>
      <c r="J244" s="457"/>
      <c r="K244" s="457"/>
      <c r="L244" s="457"/>
      <c r="M244" s="457"/>
      <c r="N244" s="457"/>
      <c r="O244" s="457"/>
      <c r="P244" s="457"/>
      <c r="Q244" s="457"/>
      <c r="R244" s="457"/>
      <c r="S244" s="457"/>
      <c r="T244" s="457"/>
      <c r="U244" s="457"/>
      <c r="V244" s="457"/>
      <c r="W244" s="458"/>
      <c r="Y244" s="121"/>
    </row>
    <row r="245" spans="1:25" x14ac:dyDescent="0.25">
      <c r="A245" s="1" t="s">
        <v>942</v>
      </c>
      <c r="B245" s="450" t="s">
        <v>160</v>
      </c>
      <c r="C245" s="438">
        <f>SUM(C237:C242)</f>
        <v>0</v>
      </c>
      <c r="D245" s="456"/>
      <c r="E245" s="457"/>
      <c r="F245" s="457"/>
      <c r="G245" s="457"/>
      <c r="H245" s="457"/>
      <c r="I245" s="457"/>
      <c r="J245" s="457"/>
      <c r="K245" s="457"/>
      <c r="L245" s="457"/>
      <c r="M245" s="457"/>
      <c r="N245" s="457"/>
      <c r="O245" s="457"/>
      <c r="P245" s="457"/>
      <c r="Q245" s="457"/>
      <c r="R245" s="457"/>
      <c r="S245" s="457"/>
      <c r="T245" s="457"/>
      <c r="U245" s="457"/>
      <c r="V245" s="457"/>
      <c r="W245" s="458"/>
      <c r="Y245" s="121"/>
    </row>
    <row r="246" spans="1:25" x14ac:dyDescent="0.25">
      <c r="A246" s="1" t="s">
        <v>1105</v>
      </c>
      <c r="B246" s="216" t="s">
        <v>1104</v>
      </c>
      <c r="C246" s="201" t="str">
        <f>IF(C235=C245,"Gerai","Klaida")</f>
        <v>Gerai</v>
      </c>
      <c r="D246" s="462"/>
      <c r="E246" s="463"/>
      <c r="F246" s="463"/>
      <c r="G246" s="463"/>
      <c r="H246" s="463"/>
      <c r="I246" s="463"/>
      <c r="J246" s="463"/>
      <c r="K246" s="463"/>
      <c r="L246" s="463"/>
      <c r="M246" s="463"/>
      <c r="N246" s="463"/>
      <c r="O246" s="463"/>
      <c r="P246" s="463"/>
      <c r="Q246" s="463"/>
      <c r="R246" s="463"/>
      <c r="S246" s="463"/>
      <c r="T246" s="463"/>
      <c r="U246" s="463"/>
      <c r="V246" s="463"/>
      <c r="W246" s="464"/>
      <c r="Y246" s="121"/>
    </row>
    <row r="249" spans="1:25" x14ac:dyDescent="0.25">
      <c r="A249" s="1"/>
      <c r="B249" s="596" t="s">
        <v>1455</v>
      </c>
    </row>
    <row r="250" spans="1:25" ht="90" x14ac:dyDescent="0.25">
      <c r="A250" s="1">
        <v>1</v>
      </c>
      <c r="B250" s="335" t="s">
        <v>1471</v>
      </c>
    </row>
    <row r="251" spans="1:25" ht="75" x14ac:dyDescent="0.25">
      <c r="A251" s="1">
        <v>2</v>
      </c>
      <c r="B251" s="335" t="s">
        <v>1632</v>
      </c>
    </row>
    <row r="252" spans="1:25" ht="45" x14ac:dyDescent="0.25">
      <c r="A252" s="1">
        <v>3</v>
      </c>
      <c r="B252" s="335" t="s">
        <v>1457</v>
      </c>
    </row>
    <row r="253" spans="1:25" ht="45" x14ac:dyDescent="0.25">
      <c r="A253" s="1">
        <v>4</v>
      </c>
      <c r="B253" s="335" t="s">
        <v>1459</v>
      </c>
    </row>
    <row r="254" spans="1:25" ht="90" x14ac:dyDescent="0.25">
      <c r="A254" s="1">
        <v>5</v>
      </c>
      <c r="B254" s="335" t="s">
        <v>1456</v>
      </c>
    </row>
    <row r="255" spans="1:25" ht="75" x14ac:dyDescent="0.25">
      <c r="A255" s="1">
        <v>6</v>
      </c>
      <c r="B255" s="335" t="s">
        <v>1460</v>
      </c>
    </row>
    <row r="256" spans="1:25" ht="195" x14ac:dyDescent="0.25">
      <c r="A256" s="1">
        <v>7</v>
      </c>
      <c r="B256" s="335" t="s">
        <v>1472</v>
      </c>
    </row>
    <row r="257" spans="1:25" ht="165" x14ac:dyDescent="0.25">
      <c r="A257" s="1">
        <v>8</v>
      </c>
      <c r="B257" s="335" t="s">
        <v>1463</v>
      </c>
    </row>
    <row r="258" spans="1:25" ht="75" x14ac:dyDescent="0.25">
      <c r="A258" s="1">
        <v>9</v>
      </c>
      <c r="B258" s="335" t="s">
        <v>1466</v>
      </c>
    </row>
    <row r="259" spans="1:25" x14ac:dyDescent="0.25">
      <c r="A259" s="1">
        <v>10</v>
      </c>
      <c r="B259" s="596" t="s">
        <v>1464</v>
      </c>
    </row>
    <row r="260" spans="1:25" ht="45" x14ac:dyDescent="0.25">
      <c r="A260" s="1">
        <v>11</v>
      </c>
      <c r="B260" s="335" t="s">
        <v>1469</v>
      </c>
    </row>
    <row r="261" spans="1:25" ht="30" x14ac:dyDescent="0.25">
      <c r="A261" s="1">
        <v>12</v>
      </c>
      <c r="B261" s="335" t="s">
        <v>1465</v>
      </c>
    </row>
    <row r="262" spans="1:25" ht="30" x14ac:dyDescent="0.25">
      <c r="A262" s="1">
        <v>13</v>
      </c>
      <c r="B262" s="335" t="s">
        <v>1470</v>
      </c>
    </row>
    <row r="263" spans="1:25" ht="45" x14ac:dyDescent="0.25">
      <c r="A263" s="1">
        <v>14</v>
      </c>
      <c r="B263" s="335" t="s">
        <v>1467</v>
      </c>
    </row>
    <row r="264" spans="1:25" ht="45" x14ac:dyDescent="0.25">
      <c r="A264" s="1">
        <v>15</v>
      </c>
      <c r="B264" s="335" t="s">
        <v>1468</v>
      </c>
    </row>
    <row r="265" spans="1:25" x14ac:dyDescent="0.25">
      <c r="B265" s="15"/>
      <c r="C265" s="219"/>
      <c r="W265" s="13"/>
      <c r="X265" s="18"/>
      <c r="Y265" s="13"/>
    </row>
    <row r="266" spans="1:25" x14ac:dyDescent="0.25">
      <c r="B266" s="15"/>
      <c r="C266" s="219"/>
      <c r="W266" s="13"/>
      <c r="X266" s="18"/>
      <c r="Y266" s="13"/>
    </row>
    <row r="267" spans="1:25" x14ac:dyDescent="0.25">
      <c r="B267" s="15"/>
      <c r="C267" s="219"/>
      <c r="W267" s="13"/>
      <c r="X267" s="18"/>
      <c r="Y267" s="13"/>
    </row>
    <row r="268" spans="1:25" x14ac:dyDescent="0.25">
      <c r="B268" s="15"/>
      <c r="C268" s="219"/>
      <c r="W268" s="13"/>
      <c r="X268" s="18"/>
      <c r="Y268" s="13"/>
    </row>
  </sheetData>
  <sheetProtection algorithmName="SHA-512" hashValue="jh+VyBUeQcToErg+vigsgBFW6TBT3sg1qa8rMz+J7J9o7yRtQVKgfPRkLibMT3oGxx4Xq76QyNn+NSNbK4NyiQ==" saltValue="oelDVcNnbcgxguikVqhQsA==" spinCount="100000" sheet="1" objects="1" scenarios="1"/>
  <mergeCells count="1">
    <mergeCell ref="C26:C27"/>
  </mergeCells>
  <phoneticPr fontId="8" type="noConversion"/>
  <dataValidations count="6">
    <dataValidation type="whole" allowBlank="1" showInputMessage="1" showErrorMessage="1" prompt="Įveskite sveiką skaičių. Maksimali reikšmė - 50" sqref="D9:W9" xr:uid="{6F60852A-1772-42E1-919D-0B7C6E028784}">
      <formula1>0</formula1>
      <formula2>50</formula2>
    </dataValidation>
    <dataValidation type="decimal" allowBlank="1" showInputMessage="1" showErrorMessage="1" prompt="Maksimali reikšmė - 100" sqref="D25:W25" xr:uid="{EB6241FA-E7AA-4B25-A5B8-4F91586C4847}">
      <formula1>0</formula1>
      <formula2>100</formula2>
    </dataValidation>
    <dataValidation type="whole" allowBlank="1" showInputMessage="1" showErrorMessage="1" prompt="Maksimali reikšmė - 100 000" sqref="D59:W59 D75:W75 D91:W91 D107:W107 D123:W123 D139:W139 D155:W155 D171:W171 D187:W187 D203:W203 D219:W219 D235:W235" xr:uid="{6CCB5828-98B6-4037-8634-31B4D2698798}">
      <formula1>0</formula1>
      <formula2>100000</formula2>
    </dataValidation>
    <dataValidation type="whole" allowBlank="1" showInputMessage="1" showErrorMessage="1" prompt="Maksimali reikšmė - 50" sqref="D43:W43" xr:uid="{E219CB89-85B9-42B9-B1E7-A177ADBFB5C3}">
      <formula1>0</formula1>
      <formula2>50</formula2>
    </dataValidation>
    <dataValidation type="whole" allowBlank="1" showInputMessage="1" showErrorMessage="1" prompt="Įveskite sveiką skaičių be tarpų" sqref="C205:C212 Y237:Y244 C237:C244 Y11:Y18 C11:C18 Y173:Y180 C173:C180 Y189:Y196 Y205:Y212 Y157:Y164 C157:C164 Y141:Y148 C141:C148 Y125:Y132 C125:C132 Y109:Y116 C109:C116 Y77:Y84 C77:C84 Y93:Y100 C93:C100 Y61:Y68 C61:C68 Y45:Y52 C45:C52 Y35:Y36 C35:C36 Y221:Y228 C221:C228 C189:C196" xr:uid="{2E60AAB3-71CB-493D-AA24-BEC9C5E8A838}">
      <formula1>0</formula1>
      <formula2>100000</formula2>
    </dataValidation>
    <dataValidation type="decimal" allowBlank="1" showInputMessage="1" showErrorMessage="1" prompt="Įveskite skaičių be tarpų. Maksimali reikšmė - 1000" sqref="C29:C34 Y29:Y34" xr:uid="{F77637BE-78C6-4E5C-A64B-29026D6F95F6}">
      <formula1>0</formula1>
      <formula2>1000</formula2>
    </dataValidation>
  </dataValidations>
  <pageMargins left="0.70866141732283472" right="0.70866141732283472" top="0.74803149606299213" bottom="0.74803149606299213" header="0.31496062992125984" footer="0.31496062992125984"/>
  <pageSetup paperSize="9" scale="71" fitToHeight="0" orientation="landscape" horizontalDpi="4294967293" verticalDpi="0" r:id="rId1"/>
  <rowBreaks count="7" manualBreakCount="7">
    <brk id="39" max="22" man="1"/>
    <brk id="71" max="22" man="1"/>
    <brk id="103" max="22" man="1"/>
    <brk id="135" max="22" man="1"/>
    <brk id="167" max="22" man="1"/>
    <brk id="199" max="22" man="1"/>
    <brk id="231" max="22" man="1"/>
  </rowBreaks>
  <colBreaks count="1" manualBreakCount="1">
    <brk id="11" max="24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91ACA645-2D8D-4F15-AD4E-DABCB6BFF3BD}">
          <x14:formula1>
            <xm:f>Sąrašai!$A$23:$A$24</xm:f>
          </x14:formula1>
          <xm:sqref>D26:W27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38F66-16CF-4D1C-9B31-7509465AA101}">
  <dimension ref="A1:M121"/>
  <sheetViews>
    <sheetView tabSelected="1" zoomScaleNormal="100" workbookViewId="0">
      <selection activeCell="C13" sqref="C13"/>
    </sheetView>
  </sheetViews>
  <sheetFormatPr defaultColWidth="9.140625" defaultRowHeight="15" x14ac:dyDescent="0.25"/>
  <cols>
    <col min="1" max="1" width="8.7109375" style="114" customWidth="1"/>
    <col min="2" max="2" width="12.7109375" style="114" customWidth="1"/>
    <col min="3" max="3" width="68.7109375" style="114" customWidth="1"/>
    <col min="4" max="4" width="12.7109375" style="114" customWidth="1"/>
    <col min="5" max="5" width="50.7109375" style="383" customWidth="1"/>
    <col min="6" max="6" width="20.7109375" style="114" customWidth="1"/>
    <col min="7" max="8" width="12.7109375" style="114" customWidth="1"/>
    <col min="9" max="9" width="50.7109375" style="114" customWidth="1"/>
    <col min="10" max="10" width="12.7109375" style="114" customWidth="1"/>
    <col min="11" max="11" width="50.7109375" style="114" customWidth="1"/>
    <col min="12" max="12" width="12.7109375" style="114" customWidth="1"/>
    <col min="13" max="13" width="50.7109375" style="114" customWidth="1"/>
    <col min="14" max="16384" width="9.140625" style="114"/>
  </cols>
  <sheetData>
    <row r="1" spans="1:13" s="113" customFormat="1" ht="18.75" x14ac:dyDescent="0.25">
      <c r="A1" s="116" t="s">
        <v>208</v>
      </c>
      <c r="B1" s="116" t="s">
        <v>672</v>
      </c>
      <c r="C1" s="116"/>
      <c r="D1" s="116"/>
      <c r="E1" s="122"/>
      <c r="F1" s="116"/>
      <c r="G1" s="116"/>
      <c r="H1" s="116"/>
      <c r="I1" s="116"/>
      <c r="J1" s="116"/>
      <c r="K1" s="116"/>
      <c r="L1" s="116"/>
      <c r="M1" s="116"/>
    </row>
    <row r="2" spans="1:13" x14ac:dyDescent="0.25">
      <c r="A2" s="2"/>
      <c r="B2" s="2"/>
      <c r="C2" s="2"/>
      <c r="D2" s="2"/>
      <c r="E2" s="391"/>
      <c r="F2" s="2"/>
      <c r="G2" s="2"/>
      <c r="H2" s="2"/>
      <c r="I2" s="2"/>
      <c r="J2" s="2"/>
      <c r="K2" s="2"/>
      <c r="L2" s="2"/>
      <c r="M2" s="2"/>
    </row>
    <row r="3" spans="1:13" s="13" customFormat="1" x14ac:dyDescent="0.25">
      <c r="A3" s="1"/>
      <c r="B3" s="140" t="s">
        <v>1272</v>
      </c>
      <c r="C3" s="205" t="str">
        <f>'1'!C8</f>
        <v>RASE</v>
      </c>
      <c r="D3" s="1"/>
      <c r="E3" s="41"/>
      <c r="F3" s="1"/>
      <c r="G3" s="1"/>
    </row>
    <row r="4" spans="1:13" s="1" customFormat="1" ht="15.75" thickBot="1" x14ac:dyDescent="0.3">
      <c r="E4" s="41"/>
    </row>
    <row r="5" spans="1:13" x14ac:dyDescent="0.25">
      <c r="A5" s="2"/>
      <c r="B5" s="396">
        <v>1</v>
      </c>
      <c r="C5" s="397">
        <v>2</v>
      </c>
      <c r="D5" s="397">
        <v>3</v>
      </c>
      <c r="E5" s="698">
        <v>4</v>
      </c>
      <c r="F5" s="392">
        <v>5</v>
      </c>
      <c r="G5" s="334">
        <v>6</v>
      </c>
    </row>
    <row r="6" spans="1:13" ht="45" x14ac:dyDescent="0.25">
      <c r="A6" s="2"/>
      <c r="B6" s="699" t="s">
        <v>54</v>
      </c>
      <c r="C6" s="117" t="s">
        <v>53</v>
      </c>
      <c r="D6" s="697" t="s">
        <v>456</v>
      </c>
      <c r="E6" s="700" t="s">
        <v>1365</v>
      </c>
      <c r="F6" s="392" t="s">
        <v>1104</v>
      </c>
      <c r="G6" s="334" t="s">
        <v>1450</v>
      </c>
    </row>
    <row r="7" spans="1:13" ht="30" x14ac:dyDescent="0.25">
      <c r="A7" s="2" t="s">
        <v>615</v>
      </c>
      <c r="B7" s="398" t="s">
        <v>139</v>
      </c>
      <c r="C7" s="186" t="str">
        <f>'6'!C8</f>
        <v>Žemės ūkio sektoriaus skaitmeninimas. Ūkių, pagal BŽŪP gaunančių paramą skaitmeninėms ūkininkavimo technologijoms plėtoti, skaičius</v>
      </c>
      <c r="D7" s="384"/>
      <c r="E7" s="399"/>
      <c r="F7" s="393"/>
      <c r="G7" s="388"/>
    </row>
    <row r="8" spans="1:13" x14ac:dyDescent="0.25">
      <c r="A8" s="2" t="s">
        <v>616</v>
      </c>
      <c r="B8" s="701" t="s">
        <v>0</v>
      </c>
      <c r="C8" s="385" t="str">
        <f>VLOOKUP(B8,'7'!$B$7:$C$26,2,FALSE)</f>
        <v>Ekonominės rajono plėtros skatinimas, kuriant naujus verslus rajone</v>
      </c>
      <c r="D8" s="385">
        <f>HLOOKUP(B8,'11'!$D$6:$W$75,4,FALSE)</f>
        <v>0</v>
      </c>
      <c r="E8" s="702"/>
      <c r="F8" s="394" t="str">
        <f>IF(AND(D8&gt;0,ISBLANK(E8)),"Trūksta pagrindimo","Gerai")</f>
        <v>Gerai</v>
      </c>
      <c r="G8" s="389">
        <f>LEN(E8)</f>
        <v>0</v>
      </c>
    </row>
    <row r="9" spans="1:13" x14ac:dyDescent="0.25">
      <c r="A9" s="2" t="s">
        <v>617</v>
      </c>
      <c r="B9" s="701" t="s">
        <v>1</v>
      </c>
      <c r="C9" s="385" t="str">
        <f>VLOOKUP(B9,'7'!$B$7:$C$26,2,FALSE)</f>
        <v>Ekonominės rajono plėtros skatinimas, plėtojant esamus rajono verslus</v>
      </c>
      <c r="D9" s="385">
        <f>HLOOKUP(B9,'11'!$D$6:$W$75,4,FALSE)</f>
        <v>0</v>
      </c>
      <c r="E9" s="702"/>
      <c r="F9" s="394" t="str">
        <f t="shared" ref="F9:F27" si="0">IF(AND(D9&gt;0,ISBLANK(E9)),"Trūksta pagrindimo","Gerai")</f>
        <v>Gerai</v>
      </c>
      <c r="G9" s="389">
        <f t="shared" ref="G9:G72" si="1">LEN(E9)</f>
        <v>0</v>
      </c>
    </row>
    <row r="10" spans="1:13" ht="90" x14ac:dyDescent="0.25">
      <c r="A10" s="2" t="s">
        <v>618</v>
      </c>
      <c r="B10" s="701" t="s">
        <v>2</v>
      </c>
      <c r="C10" s="385" t="str">
        <f>VLOOKUP(B10,'7'!$B$7:$C$26,2,FALSE)</f>
        <v>Skaitmeninimo skatinimas žemės ūkio sektoriuje</v>
      </c>
      <c r="D10" s="385">
        <f>HLOOKUP(B10,'11'!$D$6:$W$75,4,FALSE)</f>
        <v>1</v>
      </c>
      <c r="E10" s="702" t="s">
        <v>1796</v>
      </c>
      <c r="F10" s="394" t="str">
        <f t="shared" si="0"/>
        <v>Gerai</v>
      </c>
      <c r="G10" s="389">
        <f t="shared" si="1"/>
        <v>263</v>
      </c>
    </row>
    <row r="11" spans="1:13" x14ac:dyDescent="0.25">
      <c r="A11" s="2" t="s">
        <v>619</v>
      </c>
      <c r="B11" s="701" t="s">
        <v>3</v>
      </c>
      <c r="C11" s="385" t="str">
        <f>VLOOKUP(B11,'7'!$B$7:$C$26,2,FALSE)</f>
        <v>NVO socialinio verslo kūrimas ir plėtra</v>
      </c>
      <c r="D11" s="385">
        <f>HLOOKUP(B11,'11'!$D$6:$W$75,4,FALSE)</f>
        <v>0</v>
      </c>
      <c r="E11" s="702"/>
      <c r="F11" s="394" t="str">
        <f t="shared" si="0"/>
        <v>Gerai</v>
      </c>
      <c r="G11" s="389">
        <f t="shared" si="1"/>
        <v>0</v>
      </c>
    </row>
    <row r="12" spans="1:13" x14ac:dyDescent="0.25">
      <c r="A12" s="2" t="s">
        <v>620</v>
      </c>
      <c r="B12" s="701" t="s">
        <v>4</v>
      </c>
      <c r="C12" s="385" t="str">
        <f>VLOOKUP(B12,'7'!$B$7:$C$26,2,FALSE)</f>
        <v>Bendruomeninių verslumo iniciatyvų kūrimas ir plėtra</v>
      </c>
      <c r="D12" s="385">
        <f>HLOOKUP(B12,'11'!$D$6:$W$75,4,FALSE)</f>
        <v>0</v>
      </c>
      <c r="E12" s="702"/>
      <c r="F12" s="394" t="str">
        <f t="shared" si="0"/>
        <v>Gerai</v>
      </c>
      <c r="G12" s="389">
        <f t="shared" si="1"/>
        <v>0</v>
      </c>
    </row>
    <row r="13" spans="1:13" ht="30" x14ac:dyDescent="0.25">
      <c r="A13" s="2" t="s">
        <v>621</v>
      </c>
      <c r="B13" s="701" t="s">
        <v>5</v>
      </c>
      <c r="C13" s="385" t="str">
        <f>VLOOKUP(B13,'7'!$B$7:$C$26,2,FALSE)</f>
        <v>Viešųjų paslaugų ir infrastruktūros prieinamumas vietos bendruomenei didinimas</v>
      </c>
      <c r="D13" s="385">
        <f>HLOOKUP(B13,'11'!$D$6:$W$75,4,FALSE)</f>
        <v>0</v>
      </c>
      <c r="E13" s="702"/>
      <c r="F13" s="394" t="str">
        <f t="shared" si="0"/>
        <v>Gerai</v>
      </c>
      <c r="G13" s="389">
        <f t="shared" si="1"/>
        <v>0</v>
      </c>
    </row>
    <row r="14" spans="1:13" x14ac:dyDescent="0.25">
      <c r="A14" s="2" t="s">
        <v>622</v>
      </c>
      <c r="B14" s="701" t="s">
        <v>6</v>
      </c>
      <c r="C14" s="385" t="str">
        <f>VLOOKUP(B14,'7'!$B$7:$C$26,2,FALSE)</f>
        <v>NVO iniciatyvų skatinimas, kultūros tradicijų, amatų saugojimas ir sklaida</v>
      </c>
      <c r="D14" s="385">
        <f>HLOOKUP(B14,'11'!$D$6:$W$75,4,FALSE)</f>
        <v>0</v>
      </c>
      <c r="E14" s="702"/>
      <c r="F14" s="394" t="str">
        <f t="shared" si="0"/>
        <v>Gerai</v>
      </c>
      <c r="G14" s="389">
        <f t="shared" si="1"/>
        <v>0</v>
      </c>
    </row>
    <row r="15" spans="1:13" x14ac:dyDescent="0.25">
      <c r="A15" s="2" t="s">
        <v>623</v>
      </c>
      <c r="B15" s="701" t="s">
        <v>7</v>
      </c>
      <c r="C15" s="385" t="str">
        <f>VLOOKUP(B15,'7'!$B$7:$C$26,2,FALSE)</f>
        <v>Vietos projektų pareiškėjų ir vykdytojų mokymas, įgūdžių įgijimas</v>
      </c>
      <c r="D15" s="385">
        <f>HLOOKUP(B15,'11'!$D$6:$W$75,4,FALSE)</f>
        <v>0</v>
      </c>
      <c r="E15" s="702"/>
      <c r="F15" s="394" t="str">
        <f t="shared" si="0"/>
        <v>Gerai</v>
      </c>
      <c r="G15" s="389">
        <f t="shared" si="1"/>
        <v>0</v>
      </c>
    </row>
    <row r="16" spans="1:13" x14ac:dyDescent="0.25">
      <c r="A16" s="2" t="s">
        <v>624</v>
      </c>
      <c r="B16" s="701" t="s">
        <v>8</v>
      </c>
      <c r="C16" s="385" t="str">
        <f>VLOOKUP(B16,'7'!$B$7:$C$26,2,FALSE)</f>
        <v>Teritorinio VVG bendradarbiavimo skatinimas</v>
      </c>
      <c r="D16" s="385">
        <f>HLOOKUP(B16,'11'!$D$6:$W$75,4,FALSE)</f>
        <v>0</v>
      </c>
      <c r="E16" s="702"/>
      <c r="F16" s="394" t="str">
        <f t="shared" si="0"/>
        <v>Gerai</v>
      </c>
      <c r="G16" s="389">
        <f t="shared" si="1"/>
        <v>0</v>
      </c>
    </row>
    <row r="17" spans="1:7" x14ac:dyDescent="0.25">
      <c r="A17" s="2" t="s">
        <v>625</v>
      </c>
      <c r="B17" s="701" t="s">
        <v>9</v>
      </c>
      <c r="C17" s="385">
        <f>VLOOKUP(B17,'7'!$B$7:$C$26,2,FALSE)</f>
        <v>0</v>
      </c>
      <c r="D17" s="385">
        <f>HLOOKUP(B17,'11'!$D$6:$W$75,4,FALSE)</f>
        <v>0</v>
      </c>
      <c r="E17" s="702"/>
      <c r="F17" s="394" t="str">
        <f t="shared" si="0"/>
        <v>Gerai</v>
      </c>
      <c r="G17" s="389">
        <f t="shared" si="1"/>
        <v>0</v>
      </c>
    </row>
    <row r="18" spans="1:7" x14ac:dyDescent="0.25">
      <c r="A18" s="2" t="s">
        <v>626</v>
      </c>
      <c r="B18" s="701" t="s">
        <v>43</v>
      </c>
      <c r="C18" s="385">
        <f>VLOOKUP(B18,'7'!$B$7:$C$26,2,FALSE)</f>
        <v>0</v>
      </c>
      <c r="D18" s="385">
        <f>HLOOKUP(B18,'11'!$D$6:$W$75,4,FALSE)</f>
        <v>0</v>
      </c>
      <c r="E18" s="702"/>
      <c r="F18" s="394" t="str">
        <f t="shared" si="0"/>
        <v>Gerai</v>
      </c>
      <c r="G18" s="389">
        <f t="shared" si="1"/>
        <v>0</v>
      </c>
    </row>
    <row r="19" spans="1:7" x14ac:dyDescent="0.25">
      <c r="A19" s="2" t="s">
        <v>627</v>
      </c>
      <c r="B19" s="701" t="s">
        <v>44</v>
      </c>
      <c r="C19" s="385">
        <f>VLOOKUP(B19,'7'!$B$7:$C$26,2,FALSE)</f>
        <v>0</v>
      </c>
      <c r="D19" s="385">
        <f>HLOOKUP(B19,'11'!$D$6:$W$75,4,FALSE)</f>
        <v>0</v>
      </c>
      <c r="E19" s="702"/>
      <c r="F19" s="394" t="str">
        <f t="shared" si="0"/>
        <v>Gerai</v>
      </c>
      <c r="G19" s="389">
        <f t="shared" si="1"/>
        <v>0</v>
      </c>
    </row>
    <row r="20" spans="1:7" x14ac:dyDescent="0.25">
      <c r="A20" s="2" t="s">
        <v>628</v>
      </c>
      <c r="B20" s="701" t="s">
        <v>45</v>
      </c>
      <c r="C20" s="385">
        <f>VLOOKUP(B20,'7'!$B$7:$C$26,2,FALSE)</f>
        <v>0</v>
      </c>
      <c r="D20" s="385">
        <f>HLOOKUP(B20,'11'!$D$6:$W$75,4,FALSE)</f>
        <v>0</v>
      </c>
      <c r="E20" s="702"/>
      <c r="F20" s="394" t="str">
        <f t="shared" si="0"/>
        <v>Gerai</v>
      </c>
      <c r="G20" s="389">
        <f t="shared" si="1"/>
        <v>0</v>
      </c>
    </row>
    <row r="21" spans="1:7" x14ac:dyDescent="0.25">
      <c r="A21" s="2" t="s">
        <v>629</v>
      </c>
      <c r="B21" s="701" t="s">
        <v>46</v>
      </c>
      <c r="C21" s="385">
        <f>VLOOKUP(B21,'7'!$B$7:$C$26,2,FALSE)</f>
        <v>0</v>
      </c>
      <c r="D21" s="385">
        <f>HLOOKUP(B21,'11'!$D$6:$W$75,4,FALSE)</f>
        <v>0</v>
      </c>
      <c r="E21" s="702"/>
      <c r="F21" s="394" t="str">
        <f t="shared" si="0"/>
        <v>Gerai</v>
      </c>
      <c r="G21" s="389">
        <f t="shared" si="1"/>
        <v>0</v>
      </c>
    </row>
    <row r="22" spans="1:7" x14ac:dyDescent="0.25">
      <c r="A22" s="2" t="s">
        <v>630</v>
      </c>
      <c r="B22" s="701" t="s">
        <v>47</v>
      </c>
      <c r="C22" s="385">
        <f>VLOOKUP(B22,'7'!$B$7:$C$26,2,FALSE)</f>
        <v>0</v>
      </c>
      <c r="D22" s="385">
        <f>HLOOKUP(B22,'11'!$D$6:$W$75,4,FALSE)</f>
        <v>0</v>
      </c>
      <c r="E22" s="702"/>
      <c r="F22" s="394" t="str">
        <f t="shared" si="0"/>
        <v>Gerai</v>
      </c>
      <c r="G22" s="389">
        <f t="shared" si="1"/>
        <v>0</v>
      </c>
    </row>
    <row r="23" spans="1:7" x14ac:dyDescent="0.25">
      <c r="A23" s="2" t="s">
        <v>631</v>
      </c>
      <c r="B23" s="701" t="s">
        <v>48</v>
      </c>
      <c r="C23" s="385">
        <f>VLOOKUP(B23,'7'!$B$7:$C$26,2,FALSE)</f>
        <v>0</v>
      </c>
      <c r="D23" s="385">
        <f>HLOOKUP(B23,'11'!$D$6:$W$75,4,FALSE)</f>
        <v>0</v>
      </c>
      <c r="E23" s="702"/>
      <c r="F23" s="394" t="str">
        <f t="shared" si="0"/>
        <v>Gerai</v>
      </c>
      <c r="G23" s="389">
        <f t="shared" si="1"/>
        <v>0</v>
      </c>
    </row>
    <row r="24" spans="1:7" x14ac:dyDescent="0.25">
      <c r="A24" s="2" t="s">
        <v>632</v>
      </c>
      <c r="B24" s="701" t="s">
        <v>49</v>
      </c>
      <c r="C24" s="385">
        <f>VLOOKUP(B24,'7'!$B$7:$C$26,2,FALSE)</f>
        <v>0</v>
      </c>
      <c r="D24" s="385">
        <f>HLOOKUP(B24,'11'!$D$6:$W$75,4,FALSE)</f>
        <v>0</v>
      </c>
      <c r="E24" s="702"/>
      <c r="F24" s="394" t="str">
        <f t="shared" si="0"/>
        <v>Gerai</v>
      </c>
      <c r="G24" s="389">
        <f t="shared" si="1"/>
        <v>0</v>
      </c>
    </row>
    <row r="25" spans="1:7" x14ac:dyDescent="0.25">
      <c r="A25" s="2" t="s">
        <v>633</v>
      </c>
      <c r="B25" s="701" t="s">
        <v>50</v>
      </c>
      <c r="C25" s="385">
        <f>VLOOKUP(B25,'7'!$B$7:$C$26,2,FALSE)</f>
        <v>0</v>
      </c>
      <c r="D25" s="385">
        <f>HLOOKUP(B25,'11'!$D$6:$W$75,4,FALSE)</f>
        <v>0</v>
      </c>
      <c r="E25" s="702"/>
      <c r="F25" s="394" t="str">
        <f t="shared" si="0"/>
        <v>Gerai</v>
      </c>
      <c r="G25" s="389">
        <f t="shared" si="1"/>
        <v>0</v>
      </c>
    </row>
    <row r="26" spans="1:7" x14ac:dyDescent="0.25">
      <c r="A26" s="2" t="s">
        <v>634</v>
      </c>
      <c r="B26" s="701" t="s">
        <v>51</v>
      </c>
      <c r="C26" s="385">
        <f>VLOOKUP(B26,'7'!$B$7:$C$26,2,FALSE)</f>
        <v>0</v>
      </c>
      <c r="D26" s="385">
        <f>HLOOKUP(B26,'11'!$D$6:$W$75,4,FALSE)</f>
        <v>0</v>
      </c>
      <c r="E26" s="702"/>
      <c r="F26" s="394" t="str">
        <f t="shared" si="0"/>
        <v>Gerai</v>
      </c>
      <c r="G26" s="389">
        <f t="shared" si="1"/>
        <v>0</v>
      </c>
    </row>
    <row r="27" spans="1:7" x14ac:dyDescent="0.25">
      <c r="A27" s="2" t="s">
        <v>1363</v>
      </c>
      <c r="B27" s="701" t="s">
        <v>52</v>
      </c>
      <c r="C27" s="385">
        <f>VLOOKUP(B27,'7'!$B$7:$C$26,2,FALSE)</f>
        <v>0</v>
      </c>
      <c r="D27" s="385">
        <f>HLOOKUP(B27,'11'!$D$6:$W$75,4,FALSE)</f>
        <v>0</v>
      </c>
      <c r="E27" s="702"/>
      <c r="F27" s="394" t="str">
        <f t="shared" si="0"/>
        <v>Gerai</v>
      </c>
      <c r="G27" s="389">
        <f t="shared" si="1"/>
        <v>0</v>
      </c>
    </row>
    <row r="28" spans="1:7" ht="30" x14ac:dyDescent="0.25">
      <c r="A28" s="2" t="s">
        <v>1364</v>
      </c>
      <c r="B28" s="398" t="s">
        <v>140</v>
      </c>
      <c r="C28" s="186" t="str">
        <f>'6'!C9</f>
        <v>Ekonomikos augimas ir darbo vietų kūrimas kaimo vietovėse. BŽŪP projektais remiamas naujų darbo vietų kūrimas</v>
      </c>
      <c r="D28" s="384"/>
      <c r="E28" s="399"/>
      <c r="F28" s="393"/>
      <c r="G28" s="388"/>
    </row>
    <row r="29" spans="1:7" ht="45" x14ac:dyDescent="0.25">
      <c r="A29" s="2" t="s">
        <v>1366</v>
      </c>
      <c r="B29" s="701" t="s">
        <v>0</v>
      </c>
      <c r="C29" s="385" t="str">
        <f>VLOOKUP(B29,'7'!$B$7:$C$26,2,FALSE)</f>
        <v>Ekonominės rajono plėtros skatinimas, kuriant naujus verslus rajone</v>
      </c>
      <c r="D29" s="385">
        <f>HLOOKUP(B29,'11'!$D$6:$W$75,20,FALSE)</f>
        <v>4</v>
      </c>
      <c r="E29" s="702" t="s">
        <v>1797</v>
      </c>
      <c r="F29" s="394" t="str">
        <f>IF(AND(D29&gt;0,ISBLANK(E29)),"Trūksta pagrindimo","Gerai")</f>
        <v>Gerai</v>
      </c>
      <c r="G29" s="389">
        <f t="shared" si="1"/>
        <v>142</v>
      </c>
    </row>
    <row r="30" spans="1:7" ht="45" x14ac:dyDescent="0.25">
      <c r="A30" s="2" t="s">
        <v>1367</v>
      </c>
      <c r="B30" s="701" t="s">
        <v>1</v>
      </c>
      <c r="C30" s="385" t="str">
        <f>VLOOKUP(B30,'7'!$B$7:$C$26,2,FALSE)</f>
        <v>Ekonominės rajono plėtros skatinimas, plėtojant esamus rajono verslus</v>
      </c>
      <c r="D30" s="385">
        <f>HLOOKUP(B30,'11'!$D$6:$W$75,20,FALSE)</f>
        <v>6</v>
      </c>
      <c r="E30" s="702" t="s">
        <v>1798</v>
      </c>
      <c r="F30" s="394" t="str">
        <f t="shared" ref="F30:F48" si="2">IF(AND(D30&gt;0,ISBLANK(E30)),"Trūksta pagrindimo","Gerai")</f>
        <v>Gerai</v>
      </c>
      <c r="G30" s="389">
        <f t="shared" si="1"/>
        <v>145</v>
      </c>
    </row>
    <row r="31" spans="1:7" ht="45" x14ac:dyDescent="0.25">
      <c r="A31" s="2" t="s">
        <v>1368</v>
      </c>
      <c r="B31" s="701" t="s">
        <v>2</v>
      </c>
      <c r="C31" s="385" t="str">
        <f>VLOOKUP(B31,'7'!$B$7:$C$26,2,FALSE)</f>
        <v>Skaitmeninimo skatinimas žemės ūkio sektoriuje</v>
      </c>
      <c r="D31" s="385">
        <f>HLOOKUP(B31,'11'!$D$6:$W$75,20,FALSE)</f>
        <v>1</v>
      </c>
      <c r="E31" s="702" t="s">
        <v>1799</v>
      </c>
      <c r="F31" s="394" t="str">
        <f t="shared" si="2"/>
        <v>Gerai</v>
      </c>
      <c r="G31" s="389">
        <f t="shared" si="1"/>
        <v>142</v>
      </c>
    </row>
    <row r="32" spans="1:7" ht="45" x14ac:dyDescent="0.25">
      <c r="A32" s="2" t="s">
        <v>1369</v>
      </c>
      <c r="B32" s="701" t="s">
        <v>3</v>
      </c>
      <c r="C32" s="385" t="str">
        <f>VLOOKUP(B32,'7'!$B$7:$C$26,2,FALSE)</f>
        <v>NVO socialinio verslo kūrimas ir plėtra</v>
      </c>
      <c r="D32" s="385">
        <f>HLOOKUP(B32,'11'!$D$6:$W$75,20,FALSE)</f>
        <v>1</v>
      </c>
      <c r="E32" s="702" t="s">
        <v>1799</v>
      </c>
      <c r="F32" s="394" t="str">
        <f t="shared" si="2"/>
        <v>Gerai</v>
      </c>
      <c r="G32" s="389">
        <f t="shared" si="1"/>
        <v>142</v>
      </c>
    </row>
    <row r="33" spans="1:7" x14ac:dyDescent="0.25">
      <c r="A33" s="2" t="s">
        <v>1370</v>
      </c>
      <c r="B33" s="701" t="s">
        <v>4</v>
      </c>
      <c r="C33" s="385" t="str">
        <f>VLOOKUP(B33,'7'!$B$7:$C$26,2,FALSE)</f>
        <v>Bendruomeninių verslumo iniciatyvų kūrimas ir plėtra</v>
      </c>
      <c r="D33" s="385">
        <f>HLOOKUP(B33,'11'!$D$6:$W$75,20,FALSE)</f>
        <v>0</v>
      </c>
      <c r="E33" s="702"/>
      <c r="F33" s="394" t="str">
        <f t="shared" si="2"/>
        <v>Gerai</v>
      </c>
      <c r="G33" s="389">
        <f t="shared" si="1"/>
        <v>0</v>
      </c>
    </row>
    <row r="34" spans="1:7" ht="30" x14ac:dyDescent="0.25">
      <c r="A34" s="2" t="s">
        <v>1371</v>
      </c>
      <c r="B34" s="701" t="s">
        <v>5</v>
      </c>
      <c r="C34" s="385" t="str">
        <f>VLOOKUP(B34,'7'!$B$7:$C$26,2,FALSE)</f>
        <v>Viešųjų paslaugų ir infrastruktūros prieinamumas vietos bendruomenei didinimas</v>
      </c>
      <c r="D34" s="385">
        <f>HLOOKUP(B34,'11'!$D$6:$W$75,20,FALSE)</f>
        <v>0</v>
      </c>
      <c r="E34" s="702"/>
      <c r="F34" s="394" t="str">
        <f t="shared" si="2"/>
        <v>Gerai</v>
      </c>
      <c r="G34" s="389">
        <f t="shared" si="1"/>
        <v>0</v>
      </c>
    </row>
    <row r="35" spans="1:7" x14ac:dyDescent="0.25">
      <c r="A35" s="2" t="s">
        <v>1372</v>
      </c>
      <c r="B35" s="701" t="s">
        <v>6</v>
      </c>
      <c r="C35" s="385" t="str">
        <f>VLOOKUP(B35,'7'!$B$7:$C$26,2,FALSE)</f>
        <v>NVO iniciatyvų skatinimas, kultūros tradicijų, amatų saugojimas ir sklaida</v>
      </c>
      <c r="D35" s="385">
        <f>HLOOKUP(B35,'11'!$D$6:$W$75,20,FALSE)</f>
        <v>0</v>
      </c>
      <c r="E35" s="702"/>
      <c r="F35" s="394" t="str">
        <f t="shared" si="2"/>
        <v>Gerai</v>
      </c>
      <c r="G35" s="389">
        <f t="shared" si="1"/>
        <v>0</v>
      </c>
    </row>
    <row r="36" spans="1:7" x14ac:dyDescent="0.25">
      <c r="A36" s="2" t="s">
        <v>1373</v>
      </c>
      <c r="B36" s="701" t="s">
        <v>7</v>
      </c>
      <c r="C36" s="385" t="str">
        <f>VLOOKUP(B36,'7'!$B$7:$C$26,2,FALSE)</f>
        <v>Vietos projektų pareiškėjų ir vykdytojų mokymas, įgūdžių įgijimas</v>
      </c>
      <c r="D36" s="385">
        <f>HLOOKUP(B36,'11'!$D$6:$W$75,20,FALSE)</f>
        <v>0</v>
      </c>
      <c r="E36" s="702"/>
      <c r="F36" s="394" t="str">
        <f t="shared" si="2"/>
        <v>Gerai</v>
      </c>
      <c r="G36" s="389">
        <f t="shared" si="1"/>
        <v>0</v>
      </c>
    </row>
    <row r="37" spans="1:7" x14ac:dyDescent="0.25">
      <c r="A37" s="2" t="s">
        <v>1374</v>
      </c>
      <c r="B37" s="701" t="s">
        <v>8</v>
      </c>
      <c r="C37" s="385" t="str">
        <f>VLOOKUP(B37,'7'!$B$7:$C$26,2,FALSE)</f>
        <v>Teritorinio VVG bendradarbiavimo skatinimas</v>
      </c>
      <c r="D37" s="385">
        <f>HLOOKUP(B37,'11'!$D$6:$W$75,20,FALSE)</f>
        <v>0</v>
      </c>
      <c r="E37" s="702"/>
      <c r="F37" s="394" t="str">
        <f t="shared" si="2"/>
        <v>Gerai</v>
      </c>
      <c r="G37" s="389">
        <f t="shared" si="1"/>
        <v>0</v>
      </c>
    </row>
    <row r="38" spans="1:7" x14ac:dyDescent="0.25">
      <c r="A38" s="2" t="s">
        <v>1375</v>
      </c>
      <c r="B38" s="701" t="s">
        <v>9</v>
      </c>
      <c r="C38" s="385">
        <f>VLOOKUP(B38,'7'!$B$7:$C$26,2,FALSE)</f>
        <v>0</v>
      </c>
      <c r="D38" s="385">
        <f>HLOOKUP(B38,'11'!$D$6:$W$75,20,FALSE)</f>
        <v>0</v>
      </c>
      <c r="E38" s="702"/>
      <c r="F38" s="394" t="str">
        <f t="shared" si="2"/>
        <v>Gerai</v>
      </c>
      <c r="G38" s="389">
        <f t="shared" si="1"/>
        <v>0</v>
      </c>
    </row>
    <row r="39" spans="1:7" x14ac:dyDescent="0.25">
      <c r="A39" s="2" t="s">
        <v>1376</v>
      </c>
      <c r="B39" s="701" t="s">
        <v>43</v>
      </c>
      <c r="C39" s="385">
        <f>VLOOKUP(B39,'7'!$B$7:$C$26,2,FALSE)</f>
        <v>0</v>
      </c>
      <c r="D39" s="385">
        <f>HLOOKUP(B39,'11'!$D$6:$W$75,20,FALSE)</f>
        <v>0</v>
      </c>
      <c r="E39" s="702"/>
      <c r="F39" s="394" t="str">
        <f t="shared" si="2"/>
        <v>Gerai</v>
      </c>
      <c r="G39" s="389">
        <f t="shared" si="1"/>
        <v>0</v>
      </c>
    </row>
    <row r="40" spans="1:7" x14ac:dyDescent="0.25">
      <c r="A40" s="2" t="s">
        <v>1377</v>
      </c>
      <c r="B40" s="701" t="s">
        <v>44</v>
      </c>
      <c r="C40" s="385">
        <f>VLOOKUP(B40,'7'!$B$7:$C$26,2,FALSE)</f>
        <v>0</v>
      </c>
      <c r="D40" s="385">
        <f>HLOOKUP(B40,'11'!$D$6:$W$75,20,FALSE)</f>
        <v>0</v>
      </c>
      <c r="E40" s="702"/>
      <c r="F40" s="394" t="str">
        <f t="shared" si="2"/>
        <v>Gerai</v>
      </c>
      <c r="G40" s="389">
        <f t="shared" si="1"/>
        <v>0</v>
      </c>
    </row>
    <row r="41" spans="1:7" x14ac:dyDescent="0.25">
      <c r="A41" s="2" t="s">
        <v>1378</v>
      </c>
      <c r="B41" s="701" t="s">
        <v>45</v>
      </c>
      <c r="C41" s="385">
        <f>VLOOKUP(B41,'7'!$B$7:$C$26,2,FALSE)</f>
        <v>0</v>
      </c>
      <c r="D41" s="385">
        <f>HLOOKUP(B41,'11'!$D$6:$W$75,20,FALSE)</f>
        <v>0</v>
      </c>
      <c r="E41" s="702"/>
      <c r="F41" s="394" t="str">
        <f t="shared" si="2"/>
        <v>Gerai</v>
      </c>
      <c r="G41" s="389">
        <f t="shared" si="1"/>
        <v>0</v>
      </c>
    </row>
    <row r="42" spans="1:7" x14ac:dyDescent="0.25">
      <c r="A42" s="2" t="s">
        <v>1379</v>
      </c>
      <c r="B42" s="701" t="s">
        <v>46</v>
      </c>
      <c r="C42" s="385">
        <f>VLOOKUP(B42,'7'!$B$7:$C$26,2,FALSE)</f>
        <v>0</v>
      </c>
      <c r="D42" s="385">
        <f>HLOOKUP(B42,'11'!$D$6:$W$75,20,FALSE)</f>
        <v>0</v>
      </c>
      <c r="E42" s="702"/>
      <c r="F42" s="394" t="str">
        <f t="shared" si="2"/>
        <v>Gerai</v>
      </c>
      <c r="G42" s="389">
        <f t="shared" si="1"/>
        <v>0</v>
      </c>
    </row>
    <row r="43" spans="1:7" x14ac:dyDescent="0.25">
      <c r="A43" s="2" t="s">
        <v>1380</v>
      </c>
      <c r="B43" s="701" t="s">
        <v>47</v>
      </c>
      <c r="C43" s="385">
        <f>VLOOKUP(B43,'7'!$B$7:$C$26,2,FALSE)</f>
        <v>0</v>
      </c>
      <c r="D43" s="385">
        <f>HLOOKUP(B43,'11'!$D$6:$W$75,20,FALSE)</f>
        <v>0</v>
      </c>
      <c r="E43" s="702"/>
      <c r="F43" s="394" t="str">
        <f t="shared" si="2"/>
        <v>Gerai</v>
      </c>
      <c r="G43" s="389">
        <f t="shared" si="1"/>
        <v>0</v>
      </c>
    </row>
    <row r="44" spans="1:7" x14ac:dyDescent="0.25">
      <c r="A44" s="2" t="s">
        <v>1381</v>
      </c>
      <c r="B44" s="701" t="s">
        <v>48</v>
      </c>
      <c r="C44" s="385">
        <f>VLOOKUP(B44,'7'!$B$7:$C$26,2,FALSE)</f>
        <v>0</v>
      </c>
      <c r="D44" s="385">
        <f>HLOOKUP(B44,'11'!$D$6:$W$75,20,FALSE)</f>
        <v>0</v>
      </c>
      <c r="E44" s="702"/>
      <c r="F44" s="394" t="str">
        <f t="shared" si="2"/>
        <v>Gerai</v>
      </c>
      <c r="G44" s="389">
        <f t="shared" si="1"/>
        <v>0</v>
      </c>
    </row>
    <row r="45" spans="1:7" x14ac:dyDescent="0.25">
      <c r="A45" s="2" t="s">
        <v>1382</v>
      </c>
      <c r="B45" s="701" t="s">
        <v>49</v>
      </c>
      <c r="C45" s="385">
        <f>VLOOKUP(B45,'7'!$B$7:$C$26,2,FALSE)</f>
        <v>0</v>
      </c>
      <c r="D45" s="385">
        <f>HLOOKUP(B45,'11'!$D$6:$W$75,20,FALSE)</f>
        <v>0</v>
      </c>
      <c r="E45" s="702"/>
      <c r="F45" s="394" t="str">
        <f t="shared" si="2"/>
        <v>Gerai</v>
      </c>
      <c r="G45" s="389">
        <f t="shared" si="1"/>
        <v>0</v>
      </c>
    </row>
    <row r="46" spans="1:7" x14ac:dyDescent="0.25">
      <c r="A46" s="2" t="s">
        <v>1383</v>
      </c>
      <c r="B46" s="701" t="s">
        <v>50</v>
      </c>
      <c r="C46" s="385">
        <f>VLOOKUP(B46,'7'!$B$7:$C$26,2,FALSE)</f>
        <v>0</v>
      </c>
      <c r="D46" s="385">
        <f>HLOOKUP(B46,'11'!$D$6:$W$75,20,FALSE)</f>
        <v>0</v>
      </c>
      <c r="E46" s="702"/>
      <c r="F46" s="394" t="str">
        <f t="shared" si="2"/>
        <v>Gerai</v>
      </c>
      <c r="G46" s="389">
        <f t="shared" si="1"/>
        <v>0</v>
      </c>
    </row>
    <row r="47" spans="1:7" x14ac:dyDescent="0.25">
      <c r="A47" s="2" t="s">
        <v>1384</v>
      </c>
      <c r="B47" s="701" t="s">
        <v>51</v>
      </c>
      <c r="C47" s="385">
        <f>VLOOKUP(B47,'7'!$B$7:$C$26,2,FALSE)</f>
        <v>0</v>
      </c>
      <c r="D47" s="385">
        <f>HLOOKUP(B47,'11'!$D$6:$W$75,20,FALSE)</f>
        <v>0</v>
      </c>
      <c r="E47" s="702"/>
      <c r="F47" s="394" t="str">
        <f t="shared" si="2"/>
        <v>Gerai</v>
      </c>
      <c r="G47" s="389">
        <f t="shared" si="1"/>
        <v>0</v>
      </c>
    </row>
    <row r="48" spans="1:7" x14ac:dyDescent="0.25">
      <c r="A48" s="2" t="s">
        <v>1385</v>
      </c>
      <c r="B48" s="701" t="s">
        <v>52</v>
      </c>
      <c r="C48" s="385">
        <f>VLOOKUP(B48,'7'!$B$7:$C$26,2,FALSE)</f>
        <v>0</v>
      </c>
      <c r="D48" s="385">
        <f>HLOOKUP(B48,'11'!$D$6:$W$75,20,FALSE)</f>
        <v>0</v>
      </c>
      <c r="E48" s="702"/>
      <c r="F48" s="394" t="str">
        <f t="shared" si="2"/>
        <v>Gerai</v>
      </c>
      <c r="G48" s="389">
        <f t="shared" si="1"/>
        <v>0</v>
      </c>
    </row>
    <row r="49" spans="1:7" ht="45" x14ac:dyDescent="0.25">
      <c r="A49" s="2" t="s">
        <v>1386</v>
      </c>
      <c r="B49" s="398" t="s">
        <v>141</v>
      </c>
      <c r="C49" s="186" t="str">
        <f>'6'!C10</f>
        <v>Kaimo ekonomikos plėtojimas. Kaimo verslo įmonių, įskaitant bioekonomikos įmones, kuriamų naudojantis pagal BŽŪP skiriama parama, skaičius</v>
      </c>
      <c r="D49" s="384"/>
      <c r="E49" s="399"/>
      <c r="F49" s="393"/>
      <c r="G49" s="388"/>
    </row>
    <row r="50" spans="1:7" ht="60" x14ac:dyDescent="0.25">
      <c r="A50" s="2" t="s">
        <v>1387</v>
      </c>
      <c r="B50" s="701" t="s">
        <v>0</v>
      </c>
      <c r="C50" s="385" t="str">
        <f>VLOOKUP(B50,'7'!$B$7:$C$26,2,FALSE)</f>
        <v>Ekonominės rajono plėtros skatinimas, kuriant naujus verslus rajone</v>
      </c>
      <c r="D50" s="385">
        <f>HLOOKUP(B50,'11'!$D$6:$W$75,38,FALSE)</f>
        <v>4</v>
      </c>
      <c r="E50" s="702" t="s">
        <v>1800</v>
      </c>
      <c r="F50" s="394" t="str">
        <f>IF(AND(D50&gt;0,ISBLANK(E50)),"Trūksta pagrindimo","Gerai")</f>
        <v>Gerai</v>
      </c>
      <c r="G50" s="389">
        <f t="shared" si="1"/>
        <v>182</v>
      </c>
    </row>
    <row r="51" spans="1:7" ht="60" x14ac:dyDescent="0.25">
      <c r="A51" s="2" t="s">
        <v>1388</v>
      </c>
      <c r="B51" s="701" t="s">
        <v>1</v>
      </c>
      <c r="C51" s="385" t="str">
        <f>VLOOKUP(B51,'7'!$B$7:$C$26,2,FALSE)</f>
        <v>Ekonominės rajono plėtros skatinimas, plėtojant esamus rajono verslus</v>
      </c>
      <c r="D51" s="385">
        <f>HLOOKUP(B51,'11'!$D$6:$W$75,38,FALSE)</f>
        <v>4</v>
      </c>
      <c r="E51" s="702" t="s">
        <v>1800</v>
      </c>
      <c r="F51" s="394" t="str">
        <f t="shared" ref="F51:F69" si="3">IF(AND(D51&gt;0,ISBLANK(E51)),"Trūksta pagrindimo","Gerai")</f>
        <v>Gerai</v>
      </c>
      <c r="G51" s="389">
        <f t="shared" si="1"/>
        <v>182</v>
      </c>
    </row>
    <row r="52" spans="1:7" x14ac:dyDescent="0.25">
      <c r="A52" s="2" t="s">
        <v>1389</v>
      </c>
      <c r="B52" s="701" t="s">
        <v>2</v>
      </c>
      <c r="C52" s="385" t="str">
        <f>VLOOKUP(B52,'7'!$B$7:$C$26,2,FALSE)</f>
        <v>Skaitmeninimo skatinimas žemės ūkio sektoriuje</v>
      </c>
      <c r="D52" s="385">
        <f>HLOOKUP(B52,'11'!$D$6:$W$75,38,FALSE)</f>
        <v>0</v>
      </c>
      <c r="E52" s="702"/>
      <c r="F52" s="394" t="str">
        <f t="shared" si="3"/>
        <v>Gerai</v>
      </c>
      <c r="G52" s="389">
        <f t="shared" si="1"/>
        <v>0</v>
      </c>
    </row>
    <row r="53" spans="1:7" ht="45" x14ac:dyDescent="0.25">
      <c r="A53" s="2" t="s">
        <v>1390</v>
      </c>
      <c r="B53" s="701" t="s">
        <v>3</v>
      </c>
      <c r="C53" s="385" t="str">
        <f>VLOOKUP(B53,'7'!$B$7:$C$26,2,FALSE)</f>
        <v>NVO socialinio verslo kūrimas ir plėtra</v>
      </c>
      <c r="D53" s="385">
        <f>HLOOKUP(B53,'11'!$D$6:$W$75,38,FALSE)</f>
        <v>1</v>
      </c>
      <c r="E53" s="702" t="s">
        <v>1801</v>
      </c>
      <c r="F53" s="394" t="str">
        <f t="shared" si="3"/>
        <v>Gerai</v>
      </c>
      <c r="G53" s="389">
        <f t="shared" si="1"/>
        <v>141</v>
      </c>
    </row>
    <row r="54" spans="1:7" ht="45" x14ac:dyDescent="0.25">
      <c r="A54" s="2" t="s">
        <v>1391</v>
      </c>
      <c r="B54" s="701" t="s">
        <v>4</v>
      </c>
      <c r="C54" s="385" t="str">
        <f>VLOOKUP(B54,'7'!$B$7:$C$26,2,FALSE)</f>
        <v>Bendruomeninių verslumo iniciatyvų kūrimas ir plėtra</v>
      </c>
      <c r="D54" s="385">
        <f>HLOOKUP(B54,'11'!$D$6:$W$75,38,FALSE)</f>
        <v>6</v>
      </c>
      <c r="E54" s="702" t="s">
        <v>1860</v>
      </c>
      <c r="F54" s="394" t="str">
        <f t="shared" si="3"/>
        <v>Gerai</v>
      </c>
      <c r="G54" s="389">
        <f t="shared" si="1"/>
        <v>140</v>
      </c>
    </row>
    <row r="55" spans="1:7" ht="30" x14ac:dyDescent="0.25">
      <c r="A55" s="2" t="s">
        <v>1392</v>
      </c>
      <c r="B55" s="701" t="s">
        <v>5</v>
      </c>
      <c r="C55" s="385" t="str">
        <f>VLOOKUP(B55,'7'!$B$7:$C$26,2,FALSE)</f>
        <v>Viešųjų paslaugų ir infrastruktūros prieinamumas vietos bendruomenei didinimas</v>
      </c>
      <c r="D55" s="385">
        <f>HLOOKUP(B55,'11'!$D$6:$W$75,38,FALSE)</f>
        <v>0</v>
      </c>
      <c r="E55" s="702"/>
      <c r="F55" s="394" t="str">
        <f t="shared" si="3"/>
        <v>Gerai</v>
      </c>
      <c r="G55" s="389">
        <f t="shared" si="1"/>
        <v>0</v>
      </c>
    </row>
    <row r="56" spans="1:7" x14ac:dyDescent="0.25">
      <c r="A56" s="2" t="s">
        <v>1393</v>
      </c>
      <c r="B56" s="701" t="s">
        <v>6</v>
      </c>
      <c r="C56" s="385" t="str">
        <f>VLOOKUP(B56,'7'!$B$7:$C$26,2,FALSE)</f>
        <v>NVO iniciatyvų skatinimas, kultūros tradicijų, amatų saugojimas ir sklaida</v>
      </c>
      <c r="D56" s="385">
        <f>HLOOKUP(B56,'11'!$D$6:$W$75,38,FALSE)</f>
        <v>0</v>
      </c>
      <c r="E56" s="702"/>
      <c r="F56" s="394" t="str">
        <f t="shared" si="3"/>
        <v>Gerai</v>
      </c>
      <c r="G56" s="389">
        <f t="shared" si="1"/>
        <v>0</v>
      </c>
    </row>
    <row r="57" spans="1:7" x14ac:dyDescent="0.25">
      <c r="A57" s="2" t="s">
        <v>1394</v>
      </c>
      <c r="B57" s="701" t="s">
        <v>7</v>
      </c>
      <c r="C57" s="385" t="str">
        <f>VLOOKUP(B57,'7'!$B$7:$C$26,2,FALSE)</f>
        <v>Vietos projektų pareiškėjų ir vykdytojų mokymas, įgūdžių įgijimas</v>
      </c>
      <c r="D57" s="385">
        <f>HLOOKUP(B57,'11'!$D$6:$W$75,38,FALSE)</f>
        <v>0</v>
      </c>
      <c r="E57" s="702"/>
      <c r="F57" s="394" t="str">
        <f t="shared" si="3"/>
        <v>Gerai</v>
      </c>
      <c r="G57" s="389">
        <f t="shared" si="1"/>
        <v>0</v>
      </c>
    </row>
    <row r="58" spans="1:7" x14ac:dyDescent="0.25">
      <c r="A58" s="2" t="s">
        <v>1395</v>
      </c>
      <c r="B58" s="701" t="s">
        <v>8</v>
      </c>
      <c r="C58" s="385" t="str">
        <f>VLOOKUP(B58,'7'!$B$7:$C$26,2,FALSE)</f>
        <v>Teritorinio VVG bendradarbiavimo skatinimas</v>
      </c>
      <c r="D58" s="385">
        <f>HLOOKUP(B58,'11'!$D$6:$W$75,38,FALSE)</f>
        <v>0</v>
      </c>
      <c r="E58" s="702"/>
      <c r="F58" s="394" t="str">
        <f t="shared" si="3"/>
        <v>Gerai</v>
      </c>
      <c r="G58" s="389">
        <f t="shared" si="1"/>
        <v>0</v>
      </c>
    </row>
    <row r="59" spans="1:7" x14ac:dyDescent="0.25">
      <c r="A59" s="2" t="s">
        <v>1396</v>
      </c>
      <c r="B59" s="701" t="s">
        <v>9</v>
      </c>
      <c r="C59" s="385">
        <f>VLOOKUP(B59,'7'!$B$7:$C$26,2,FALSE)</f>
        <v>0</v>
      </c>
      <c r="D59" s="385">
        <f>HLOOKUP(B59,'11'!$D$6:$W$75,38,FALSE)</f>
        <v>0</v>
      </c>
      <c r="E59" s="702"/>
      <c r="F59" s="394" t="str">
        <f t="shared" si="3"/>
        <v>Gerai</v>
      </c>
      <c r="G59" s="389">
        <f t="shared" si="1"/>
        <v>0</v>
      </c>
    </row>
    <row r="60" spans="1:7" x14ac:dyDescent="0.25">
      <c r="A60" s="2" t="s">
        <v>1397</v>
      </c>
      <c r="B60" s="701" t="s">
        <v>43</v>
      </c>
      <c r="C60" s="385">
        <f>VLOOKUP(B60,'7'!$B$7:$C$26,2,FALSE)</f>
        <v>0</v>
      </c>
      <c r="D60" s="385">
        <f>HLOOKUP(B60,'11'!$D$6:$W$75,38,FALSE)</f>
        <v>0</v>
      </c>
      <c r="E60" s="702"/>
      <c r="F60" s="394" t="str">
        <f t="shared" si="3"/>
        <v>Gerai</v>
      </c>
      <c r="G60" s="389">
        <f t="shared" si="1"/>
        <v>0</v>
      </c>
    </row>
    <row r="61" spans="1:7" x14ac:dyDescent="0.25">
      <c r="A61" s="2" t="s">
        <v>1398</v>
      </c>
      <c r="B61" s="701" t="s">
        <v>44</v>
      </c>
      <c r="C61" s="385">
        <f>VLOOKUP(B61,'7'!$B$7:$C$26,2,FALSE)</f>
        <v>0</v>
      </c>
      <c r="D61" s="385">
        <f>HLOOKUP(B61,'11'!$D$6:$W$75,38,FALSE)</f>
        <v>0</v>
      </c>
      <c r="E61" s="702"/>
      <c r="F61" s="394" t="str">
        <f t="shared" si="3"/>
        <v>Gerai</v>
      </c>
      <c r="G61" s="389">
        <f t="shared" si="1"/>
        <v>0</v>
      </c>
    </row>
    <row r="62" spans="1:7" x14ac:dyDescent="0.25">
      <c r="A62" s="2" t="s">
        <v>1399</v>
      </c>
      <c r="B62" s="701" t="s">
        <v>45</v>
      </c>
      <c r="C62" s="385">
        <f>VLOOKUP(B62,'7'!$B$7:$C$26,2,FALSE)</f>
        <v>0</v>
      </c>
      <c r="D62" s="385">
        <f>HLOOKUP(B62,'11'!$D$6:$W$75,38,FALSE)</f>
        <v>0</v>
      </c>
      <c r="E62" s="702"/>
      <c r="F62" s="394" t="str">
        <f t="shared" si="3"/>
        <v>Gerai</v>
      </c>
      <c r="G62" s="389">
        <f t="shared" si="1"/>
        <v>0</v>
      </c>
    </row>
    <row r="63" spans="1:7" x14ac:dyDescent="0.25">
      <c r="A63" s="2" t="s">
        <v>1400</v>
      </c>
      <c r="B63" s="701" t="s">
        <v>46</v>
      </c>
      <c r="C63" s="385">
        <f>VLOOKUP(B63,'7'!$B$7:$C$26,2,FALSE)</f>
        <v>0</v>
      </c>
      <c r="D63" s="385">
        <f>HLOOKUP(B63,'11'!$D$6:$W$75,38,FALSE)</f>
        <v>0</v>
      </c>
      <c r="E63" s="702"/>
      <c r="F63" s="394" t="str">
        <f t="shared" si="3"/>
        <v>Gerai</v>
      </c>
      <c r="G63" s="389">
        <f t="shared" si="1"/>
        <v>0</v>
      </c>
    </row>
    <row r="64" spans="1:7" x14ac:dyDescent="0.25">
      <c r="A64" s="2" t="s">
        <v>1401</v>
      </c>
      <c r="B64" s="701" t="s">
        <v>47</v>
      </c>
      <c r="C64" s="385">
        <f>VLOOKUP(B64,'7'!$B$7:$C$26,2,FALSE)</f>
        <v>0</v>
      </c>
      <c r="D64" s="385">
        <f>HLOOKUP(B64,'11'!$D$6:$W$75,38,FALSE)</f>
        <v>0</v>
      </c>
      <c r="E64" s="702"/>
      <c r="F64" s="394" t="str">
        <f t="shared" si="3"/>
        <v>Gerai</v>
      </c>
      <c r="G64" s="389">
        <f t="shared" si="1"/>
        <v>0</v>
      </c>
    </row>
    <row r="65" spans="1:7" x14ac:dyDescent="0.25">
      <c r="A65" s="2" t="s">
        <v>1402</v>
      </c>
      <c r="B65" s="701" t="s">
        <v>48</v>
      </c>
      <c r="C65" s="385">
        <f>VLOOKUP(B65,'7'!$B$7:$C$26,2,FALSE)</f>
        <v>0</v>
      </c>
      <c r="D65" s="385">
        <f>HLOOKUP(B65,'11'!$D$6:$W$75,38,FALSE)</f>
        <v>0</v>
      </c>
      <c r="E65" s="702"/>
      <c r="F65" s="394" t="str">
        <f t="shared" si="3"/>
        <v>Gerai</v>
      </c>
      <c r="G65" s="389">
        <f t="shared" si="1"/>
        <v>0</v>
      </c>
    </row>
    <row r="66" spans="1:7" x14ac:dyDescent="0.25">
      <c r="A66" s="2" t="s">
        <v>1403</v>
      </c>
      <c r="B66" s="701" t="s">
        <v>49</v>
      </c>
      <c r="C66" s="385">
        <f>VLOOKUP(B66,'7'!$B$7:$C$26,2,FALSE)</f>
        <v>0</v>
      </c>
      <c r="D66" s="385">
        <f>HLOOKUP(B66,'11'!$D$6:$W$75,38,FALSE)</f>
        <v>0</v>
      </c>
      <c r="E66" s="702"/>
      <c r="F66" s="394" t="str">
        <f t="shared" si="3"/>
        <v>Gerai</v>
      </c>
      <c r="G66" s="389">
        <f t="shared" si="1"/>
        <v>0</v>
      </c>
    </row>
    <row r="67" spans="1:7" x14ac:dyDescent="0.25">
      <c r="A67" s="2" t="s">
        <v>1404</v>
      </c>
      <c r="B67" s="701" t="s">
        <v>50</v>
      </c>
      <c r="C67" s="385">
        <f>VLOOKUP(B67,'7'!$B$7:$C$26,2,FALSE)</f>
        <v>0</v>
      </c>
      <c r="D67" s="385">
        <f>HLOOKUP(B67,'11'!$D$6:$W$75,38,FALSE)</f>
        <v>0</v>
      </c>
      <c r="E67" s="702"/>
      <c r="F67" s="394" t="str">
        <f t="shared" si="3"/>
        <v>Gerai</v>
      </c>
      <c r="G67" s="389">
        <f t="shared" si="1"/>
        <v>0</v>
      </c>
    </row>
    <row r="68" spans="1:7" x14ac:dyDescent="0.25">
      <c r="A68" s="2" t="s">
        <v>1405</v>
      </c>
      <c r="B68" s="701" t="s">
        <v>51</v>
      </c>
      <c r="C68" s="385">
        <f>VLOOKUP(B68,'7'!$B$7:$C$26,2,FALSE)</f>
        <v>0</v>
      </c>
      <c r="D68" s="385">
        <f>HLOOKUP(B68,'11'!$D$6:$W$75,38,FALSE)</f>
        <v>0</v>
      </c>
      <c r="E68" s="702"/>
      <c r="F68" s="394" t="str">
        <f t="shared" si="3"/>
        <v>Gerai</v>
      </c>
      <c r="G68" s="389">
        <f t="shared" si="1"/>
        <v>0</v>
      </c>
    </row>
    <row r="69" spans="1:7" x14ac:dyDescent="0.25">
      <c r="A69" s="2" t="s">
        <v>1406</v>
      </c>
      <c r="B69" s="701" t="s">
        <v>52</v>
      </c>
      <c r="C69" s="385">
        <f>VLOOKUP(B69,'7'!$B$7:$C$26,2,FALSE)</f>
        <v>0</v>
      </c>
      <c r="D69" s="385">
        <f>HLOOKUP(B69,'11'!$D$6:$W$75,38,FALSE)</f>
        <v>0</v>
      </c>
      <c r="E69" s="702"/>
      <c r="F69" s="394" t="str">
        <f t="shared" si="3"/>
        <v>Gerai</v>
      </c>
      <c r="G69" s="389">
        <f t="shared" si="1"/>
        <v>0</v>
      </c>
    </row>
    <row r="70" spans="1:7" ht="45" x14ac:dyDescent="0.25">
      <c r="A70" s="2" t="s">
        <v>1407</v>
      </c>
      <c r="B70" s="398" t="s">
        <v>154</v>
      </c>
      <c r="C70" s="186" t="str">
        <f>'6'!C11</f>
        <v>Europos kaimo tinklų kūrimas. Kaimo gyventojų, kuriems, naudojantis BŽŪP parama, sudarytos palankesnės sąlygos naudotis paslaugomis ir infrastruktūra, skaičius</v>
      </c>
      <c r="D70" s="384"/>
      <c r="E70" s="399"/>
      <c r="F70" s="393"/>
      <c r="G70" s="388"/>
    </row>
    <row r="71" spans="1:7" ht="75" x14ac:dyDescent="0.25">
      <c r="A71" s="2" t="s">
        <v>1408</v>
      </c>
      <c r="B71" s="701" t="s">
        <v>0</v>
      </c>
      <c r="C71" s="385" t="str">
        <f>VLOOKUP(B71,'7'!$B$7:$C$26,2,FALSE)</f>
        <v>Ekonominės rajono plėtros skatinimas, kuriant naujus verslus rajone</v>
      </c>
      <c r="D71" s="385">
        <f>HLOOKUP(B71,'11'!$D$6:$W$75,54,FALSE)</f>
        <v>20</v>
      </c>
      <c r="E71" s="702" t="s">
        <v>1802</v>
      </c>
      <c r="F71" s="394" t="str">
        <f>IF(AND(D71&gt;0,ISBLANK(E71)),"Trūksta pagrindimo","Gerai")</f>
        <v>Gerai</v>
      </c>
      <c r="G71" s="389">
        <f t="shared" si="1"/>
        <v>244</v>
      </c>
    </row>
    <row r="72" spans="1:7" ht="75" x14ac:dyDescent="0.25">
      <c r="A72" s="2" t="s">
        <v>1409</v>
      </c>
      <c r="B72" s="701" t="s">
        <v>1</v>
      </c>
      <c r="C72" s="385" t="str">
        <f>VLOOKUP(B72,'7'!$B$7:$C$26,2,FALSE)</f>
        <v>Ekonominės rajono plėtros skatinimas, plėtojant esamus rajono verslus</v>
      </c>
      <c r="D72" s="385">
        <f>HLOOKUP(B72,'11'!$D$6:$W$75,54,FALSE)</f>
        <v>20</v>
      </c>
      <c r="E72" s="702" t="s">
        <v>1802</v>
      </c>
      <c r="F72" s="394" t="str">
        <f t="shared" ref="F72:F90" si="4">IF(AND(D72&gt;0,ISBLANK(E72)),"Trūksta pagrindimo","Gerai")</f>
        <v>Gerai</v>
      </c>
      <c r="G72" s="389">
        <f t="shared" si="1"/>
        <v>244</v>
      </c>
    </row>
    <row r="73" spans="1:7" x14ac:dyDescent="0.25">
      <c r="A73" s="2" t="s">
        <v>1410</v>
      </c>
      <c r="B73" s="701" t="s">
        <v>2</v>
      </c>
      <c r="C73" s="385" t="str">
        <f>VLOOKUP(B73,'7'!$B$7:$C$26,2,FALSE)</f>
        <v>Skaitmeninimo skatinimas žemės ūkio sektoriuje</v>
      </c>
      <c r="D73" s="385">
        <f>HLOOKUP(B73,'11'!$D$6:$W$75,54,FALSE)</f>
        <v>0</v>
      </c>
      <c r="E73" s="702"/>
      <c r="F73" s="394" t="str">
        <f t="shared" si="4"/>
        <v>Gerai</v>
      </c>
      <c r="G73" s="389">
        <f t="shared" ref="G73:G111" si="5">LEN(E73)</f>
        <v>0</v>
      </c>
    </row>
    <row r="74" spans="1:7" ht="60" x14ac:dyDescent="0.25">
      <c r="A74" s="2" t="s">
        <v>1411</v>
      </c>
      <c r="B74" s="701" t="s">
        <v>3</v>
      </c>
      <c r="C74" s="385" t="str">
        <f>VLOOKUP(B74,'7'!$B$7:$C$26,2,FALSE)</f>
        <v>NVO socialinio verslo kūrimas ir plėtra</v>
      </c>
      <c r="D74" s="385">
        <f>HLOOKUP(B74,'11'!$D$6:$W$75,54,FALSE)</f>
        <v>50</v>
      </c>
      <c r="E74" s="702" t="s">
        <v>1803</v>
      </c>
      <c r="F74" s="394" t="str">
        <f t="shared" si="4"/>
        <v>Gerai</v>
      </c>
      <c r="G74" s="389">
        <f t="shared" si="5"/>
        <v>146</v>
      </c>
    </row>
    <row r="75" spans="1:7" ht="75" x14ac:dyDescent="0.25">
      <c r="A75" s="2" t="s">
        <v>1412</v>
      </c>
      <c r="B75" s="701" t="s">
        <v>4</v>
      </c>
      <c r="C75" s="385" t="str">
        <f>VLOOKUP(B75,'7'!$B$7:$C$26,2,FALSE)</f>
        <v>Bendruomeninių verslumo iniciatyvų kūrimas ir plėtra</v>
      </c>
      <c r="D75" s="385">
        <f>HLOOKUP(B75,'11'!$D$6:$W$75,54,FALSE)</f>
        <v>60</v>
      </c>
      <c r="E75" s="702" t="s">
        <v>1804</v>
      </c>
      <c r="F75" s="394" t="str">
        <f t="shared" si="4"/>
        <v>Gerai</v>
      </c>
      <c r="G75" s="389">
        <f t="shared" si="5"/>
        <v>245</v>
      </c>
    </row>
    <row r="76" spans="1:7" ht="75" x14ac:dyDescent="0.25">
      <c r="A76" s="2" t="s">
        <v>1413</v>
      </c>
      <c r="B76" s="701" t="s">
        <v>5</v>
      </c>
      <c r="C76" s="385" t="str">
        <f>VLOOKUP(B76,'7'!$B$7:$C$26,2,FALSE)</f>
        <v>Viešųjų paslaugų ir infrastruktūros prieinamumas vietos bendruomenei didinimas</v>
      </c>
      <c r="D76" s="385">
        <f>HLOOKUP(B76,'11'!$D$6:$W$75,54,FALSE)</f>
        <v>500</v>
      </c>
      <c r="E76" s="702" t="s">
        <v>1805</v>
      </c>
      <c r="F76" s="394" t="str">
        <f t="shared" si="4"/>
        <v>Gerai</v>
      </c>
      <c r="G76" s="389">
        <f t="shared" si="5"/>
        <v>247</v>
      </c>
    </row>
    <row r="77" spans="1:7" x14ac:dyDescent="0.25">
      <c r="A77" s="2" t="s">
        <v>1414</v>
      </c>
      <c r="B77" s="701" t="s">
        <v>6</v>
      </c>
      <c r="C77" s="385" t="str">
        <f>VLOOKUP(B77,'7'!$B$7:$C$26,2,FALSE)</f>
        <v>NVO iniciatyvų skatinimas, kultūros tradicijų, amatų saugojimas ir sklaida</v>
      </c>
      <c r="D77" s="385">
        <f>HLOOKUP(B77,'11'!$D$6:$W$75,54,FALSE)</f>
        <v>0</v>
      </c>
      <c r="E77" s="702"/>
      <c r="F77" s="394" t="str">
        <f t="shared" si="4"/>
        <v>Gerai</v>
      </c>
      <c r="G77" s="389">
        <f t="shared" si="5"/>
        <v>0</v>
      </c>
    </row>
    <row r="78" spans="1:7" x14ac:dyDescent="0.25">
      <c r="A78" s="2" t="s">
        <v>1415</v>
      </c>
      <c r="B78" s="701" t="s">
        <v>7</v>
      </c>
      <c r="C78" s="385" t="str">
        <f>VLOOKUP(B78,'7'!$B$7:$C$26,2,FALSE)</f>
        <v>Vietos projektų pareiškėjų ir vykdytojų mokymas, įgūdžių įgijimas</v>
      </c>
      <c r="D78" s="385">
        <f>HLOOKUP(B78,'11'!$D$6:$W$75,54,FALSE)</f>
        <v>0</v>
      </c>
      <c r="E78" s="702"/>
      <c r="F78" s="394" t="str">
        <f t="shared" si="4"/>
        <v>Gerai</v>
      </c>
      <c r="G78" s="389">
        <f t="shared" si="5"/>
        <v>0</v>
      </c>
    </row>
    <row r="79" spans="1:7" x14ac:dyDescent="0.25">
      <c r="A79" s="2" t="s">
        <v>1416</v>
      </c>
      <c r="B79" s="701" t="s">
        <v>8</v>
      </c>
      <c r="C79" s="385" t="str">
        <f>VLOOKUP(B79,'7'!$B$7:$C$26,2,FALSE)</f>
        <v>Teritorinio VVG bendradarbiavimo skatinimas</v>
      </c>
      <c r="D79" s="385">
        <f>HLOOKUP(B79,'11'!$D$6:$W$75,54,FALSE)</f>
        <v>0</v>
      </c>
      <c r="E79" s="702"/>
      <c r="F79" s="394" t="str">
        <f t="shared" si="4"/>
        <v>Gerai</v>
      </c>
      <c r="G79" s="389">
        <f t="shared" si="5"/>
        <v>0</v>
      </c>
    </row>
    <row r="80" spans="1:7" x14ac:dyDescent="0.25">
      <c r="A80" s="2" t="s">
        <v>1417</v>
      </c>
      <c r="B80" s="701" t="s">
        <v>9</v>
      </c>
      <c r="C80" s="385">
        <f>VLOOKUP(B80,'7'!$B$7:$C$26,2,FALSE)</f>
        <v>0</v>
      </c>
      <c r="D80" s="385">
        <f>HLOOKUP(B80,'11'!$D$6:$W$75,54,FALSE)</f>
        <v>0</v>
      </c>
      <c r="E80" s="702"/>
      <c r="F80" s="394" t="str">
        <f t="shared" si="4"/>
        <v>Gerai</v>
      </c>
      <c r="G80" s="389">
        <f t="shared" si="5"/>
        <v>0</v>
      </c>
    </row>
    <row r="81" spans="1:7" x14ac:dyDescent="0.25">
      <c r="A81" s="2" t="s">
        <v>1418</v>
      </c>
      <c r="B81" s="701" t="s">
        <v>43</v>
      </c>
      <c r="C81" s="385">
        <f>VLOOKUP(B81,'7'!$B$7:$C$26,2,FALSE)</f>
        <v>0</v>
      </c>
      <c r="D81" s="385">
        <f>HLOOKUP(B81,'11'!$D$6:$W$75,54,FALSE)</f>
        <v>0</v>
      </c>
      <c r="E81" s="702"/>
      <c r="F81" s="394" t="str">
        <f t="shared" si="4"/>
        <v>Gerai</v>
      </c>
      <c r="G81" s="389">
        <f t="shared" si="5"/>
        <v>0</v>
      </c>
    </row>
    <row r="82" spans="1:7" x14ac:dyDescent="0.25">
      <c r="A82" s="2" t="s">
        <v>1419</v>
      </c>
      <c r="B82" s="701" t="s">
        <v>44</v>
      </c>
      <c r="C82" s="385">
        <f>VLOOKUP(B82,'7'!$B$7:$C$26,2,FALSE)</f>
        <v>0</v>
      </c>
      <c r="D82" s="385">
        <f>HLOOKUP(B82,'11'!$D$6:$W$75,54,FALSE)</f>
        <v>0</v>
      </c>
      <c r="E82" s="702"/>
      <c r="F82" s="394" t="str">
        <f t="shared" si="4"/>
        <v>Gerai</v>
      </c>
      <c r="G82" s="389">
        <f t="shared" si="5"/>
        <v>0</v>
      </c>
    </row>
    <row r="83" spans="1:7" x14ac:dyDescent="0.25">
      <c r="A83" s="2" t="s">
        <v>1420</v>
      </c>
      <c r="B83" s="701" t="s">
        <v>45</v>
      </c>
      <c r="C83" s="385">
        <f>VLOOKUP(B83,'7'!$B$7:$C$26,2,FALSE)</f>
        <v>0</v>
      </c>
      <c r="D83" s="385">
        <f>HLOOKUP(B83,'11'!$D$6:$W$75,54,FALSE)</f>
        <v>0</v>
      </c>
      <c r="E83" s="702"/>
      <c r="F83" s="394" t="str">
        <f t="shared" si="4"/>
        <v>Gerai</v>
      </c>
      <c r="G83" s="389">
        <f t="shared" si="5"/>
        <v>0</v>
      </c>
    </row>
    <row r="84" spans="1:7" x14ac:dyDescent="0.25">
      <c r="A84" s="2" t="s">
        <v>1421</v>
      </c>
      <c r="B84" s="701" t="s">
        <v>46</v>
      </c>
      <c r="C84" s="385">
        <f>VLOOKUP(B84,'7'!$B$7:$C$26,2,FALSE)</f>
        <v>0</v>
      </c>
      <c r="D84" s="385">
        <f>HLOOKUP(B84,'11'!$D$6:$W$75,54,FALSE)</f>
        <v>0</v>
      </c>
      <c r="E84" s="702"/>
      <c r="F84" s="394" t="str">
        <f t="shared" si="4"/>
        <v>Gerai</v>
      </c>
      <c r="G84" s="389">
        <f t="shared" si="5"/>
        <v>0</v>
      </c>
    </row>
    <row r="85" spans="1:7" x14ac:dyDescent="0.25">
      <c r="A85" s="2" t="s">
        <v>1422</v>
      </c>
      <c r="B85" s="701" t="s">
        <v>47</v>
      </c>
      <c r="C85" s="385">
        <f>VLOOKUP(B85,'7'!$B$7:$C$26,2,FALSE)</f>
        <v>0</v>
      </c>
      <c r="D85" s="385">
        <f>HLOOKUP(B85,'11'!$D$6:$W$75,54,FALSE)</f>
        <v>0</v>
      </c>
      <c r="E85" s="702"/>
      <c r="F85" s="394" t="str">
        <f t="shared" si="4"/>
        <v>Gerai</v>
      </c>
      <c r="G85" s="389">
        <f t="shared" si="5"/>
        <v>0</v>
      </c>
    </row>
    <row r="86" spans="1:7" x14ac:dyDescent="0.25">
      <c r="A86" s="2" t="s">
        <v>1423</v>
      </c>
      <c r="B86" s="701" t="s">
        <v>48</v>
      </c>
      <c r="C86" s="385">
        <f>VLOOKUP(B86,'7'!$B$7:$C$26,2,FALSE)</f>
        <v>0</v>
      </c>
      <c r="D86" s="385">
        <f>HLOOKUP(B86,'11'!$D$6:$W$75,54,FALSE)</f>
        <v>0</v>
      </c>
      <c r="E86" s="702"/>
      <c r="F86" s="394" t="str">
        <f t="shared" si="4"/>
        <v>Gerai</v>
      </c>
      <c r="G86" s="389">
        <f t="shared" si="5"/>
        <v>0</v>
      </c>
    </row>
    <row r="87" spans="1:7" x14ac:dyDescent="0.25">
      <c r="A87" s="2" t="s">
        <v>1424</v>
      </c>
      <c r="B87" s="701" t="s">
        <v>49</v>
      </c>
      <c r="C87" s="385">
        <f>VLOOKUP(B87,'7'!$B$7:$C$26,2,FALSE)</f>
        <v>0</v>
      </c>
      <c r="D87" s="385">
        <f>HLOOKUP(B87,'11'!$D$6:$W$75,54,FALSE)</f>
        <v>0</v>
      </c>
      <c r="E87" s="702"/>
      <c r="F87" s="394" t="str">
        <f t="shared" si="4"/>
        <v>Gerai</v>
      </c>
      <c r="G87" s="389">
        <f t="shared" si="5"/>
        <v>0</v>
      </c>
    </row>
    <row r="88" spans="1:7" x14ac:dyDescent="0.25">
      <c r="A88" s="2" t="s">
        <v>1425</v>
      </c>
      <c r="B88" s="701" t="s">
        <v>50</v>
      </c>
      <c r="C88" s="385">
        <f>VLOOKUP(B88,'7'!$B$7:$C$26,2,FALSE)</f>
        <v>0</v>
      </c>
      <c r="D88" s="385">
        <f>HLOOKUP(B88,'11'!$D$6:$W$75,54,FALSE)</f>
        <v>0</v>
      </c>
      <c r="E88" s="702"/>
      <c r="F88" s="394" t="str">
        <f t="shared" si="4"/>
        <v>Gerai</v>
      </c>
      <c r="G88" s="389">
        <f t="shared" si="5"/>
        <v>0</v>
      </c>
    </row>
    <row r="89" spans="1:7" x14ac:dyDescent="0.25">
      <c r="A89" s="2" t="s">
        <v>1426</v>
      </c>
      <c r="B89" s="701" t="s">
        <v>51</v>
      </c>
      <c r="C89" s="385">
        <f>VLOOKUP(B89,'7'!$B$7:$C$26,2,FALSE)</f>
        <v>0</v>
      </c>
      <c r="D89" s="385">
        <f>HLOOKUP(B89,'11'!$D$6:$W$75,54,FALSE)</f>
        <v>0</v>
      </c>
      <c r="E89" s="702"/>
      <c r="F89" s="394" t="str">
        <f t="shared" si="4"/>
        <v>Gerai</v>
      </c>
      <c r="G89" s="389">
        <f t="shared" si="5"/>
        <v>0</v>
      </c>
    </row>
    <row r="90" spans="1:7" x14ac:dyDescent="0.25">
      <c r="A90" s="2" t="s">
        <v>1427</v>
      </c>
      <c r="B90" s="701" t="s">
        <v>52</v>
      </c>
      <c r="C90" s="385">
        <f>VLOOKUP(B90,'7'!$B$7:$C$26,2,FALSE)</f>
        <v>0</v>
      </c>
      <c r="D90" s="385">
        <f>HLOOKUP(B90,'11'!$D$6:$W$75,54,FALSE)</f>
        <v>0</v>
      </c>
      <c r="E90" s="702"/>
      <c r="F90" s="394" t="str">
        <f t="shared" si="4"/>
        <v>Gerai</v>
      </c>
      <c r="G90" s="389">
        <f t="shared" si="5"/>
        <v>0</v>
      </c>
    </row>
    <row r="91" spans="1:7" ht="30" x14ac:dyDescent="0.25">
      <c r="A91" s="2" t="s">
        <v>1428</v>
      </c>
      <c r="B91" s="398" t="s">
        <v>155</v>
      </c>
      <c r="C91" s="186" t="str">
        <f>'6'!C12</f>
        <v>Socialinės įtraukties skatinimas. Asmenų, kuriems taikomi remiami socialinės įtraukties projektai, skaičius</v>
      </c>
      <c r="D91" s="384"/>
      <c r="E91" s="399"/>
      <c r="F91" s="393"/>
      <c r="G91" s="388"/>
    </row>
    <row r="92" spans="1:7" x14ac:dyDescent="0.25">
      <c r="A92" s="2" t="s">
        <v>1429</v>
      </c>
      <c r="B92" s="701" t="s">
        <v>0</v>
      </c>
      <c r="C92" s="385" t="str">
        <f>VLOOKUP(B92,'7'!$B$7:$C$26,2,FALSE)</f>
        <v>Ekonominės rajono plėtros skatinimas, kuriant naujus verslus rajone</v>
      </c>
      <c r="D92" s="385">
        <f>HLOOKUP(B92,'11'!$D$6:$W$75,70,FALSE)</f>
        <v>0</v>
      </c>
      <c r="E92" s="702"/>
      <c r="F92" s="394" t="str">
        <f>IF(AND(D92&gt;0,ISBLANK(E92)),"Trūksta pagrindimo","Gerai")</f>
        <v>Gerai</v>
      </c>
      <c r="G92" s="389">
        <f t="shared" si="5"/>
        <v>0</v>
      </c>
    </row>
    <row r="93" spans="1:7" x14ac:dyDescent="0.25">
      <c r="A93" s="2" t="s">
        <v>1430</v>
      </c>
      <c r="B93" s="701" t="s">
        <v>1</v>
      </c>
      <c r="C93" s="385" t="str">
        <f>VLOOKUP(B93,'7'!$B$7:$C$26,2,FALSE)</f>
        <v>Ekonominės rajono plėtros skatinimas, plėtojant esamus rajono verslus</v>
      </c>
      <c r="D93" s="385">
        <f>HLOOKUP(B93,'11'!$D$6:$W$75,70,FALSE)</f>
        <v>0</v>
      </c>
      <c r="E93" s="702"/>
      <c r="F93" s="394" t="str">
        <f t="shared" ref="F93:F111" si="6">IF(AND(D93&gt;0,ISBLANK(E93)),"Trūksta pagrindimo","Gerai")</f>
        <v>Gerai</v>
      </c>
      <c r="G93" s="389">
        <f t="shared" si="5"/>
        <v>0</v>
      </c>
    </row>
    <row r="94" spans="1:7" x14ac:dyDescent="0.25">
      <c r="A94" s="2" t="s">
        <v>1431</v>
      </c>
      <c r="B94" s="701" t="s">
        <v>2</v>
      </c>
      <c r="C94" s="385" t="str">
        <f>VLOOKUP(B94,'7'!$B$7:$C$26,2,FALSE)</f>
        <v>Skaitmeninimo skatinimas žemės ūkio sektoriuje</v>
      </c>
      <c r="D94" s="385">
        <f>HLOOKUP(B94,'11'!$D$6:$W$75,70,FALSE)</f>
        <v>0</v>
      </c>
      <c r="E94" s="702"/>
      <c r="F94" s="394" t="str">
        <f t="shared" si="6"/>
        <v>Gerai</v>
      </c>
      <c r="G94" s="389">
        <f t="shared" si="5"/>
        <v>0</v>
      </c>
    </row>
    <row r="95" spans="1:7" ht="60" x14ac:dyDescent="0.25">
      <c r="A95" s="2" t="s">
        <v>1432</v>
      </c>
      <c r="B95" s="701" t="s">
        <v>3</v>
      </c>
      <c r="C95" s="385" t="str">
        <f>VLOOKUP(B95,'7'!$B$7:$C$26,2,FALSE)</f>
        <v>NVO socialinio verslo kūrimas ir plėtra</v>
      </c>
      <c r="D95" s="385">
        <f>HLOOKUP(B95,'11'!$D$6:$W$75,70,FALSE)</f>
        <v>25</v>
      </c>
      <c r="E95" s="702" t="s">
        <v>1855</v>
      </c>
      <c r="F95" s="394" t="str">
        <f t="shared" si="6"/>
        <v>Gerai</v>
      </c>
      <c r="G95" s="389">
        <f t="shared" si="5"/>
        <v>169</v>
      </c>
    </row>
    <row r="96" spans="1:7" ht="60" x14ac:dyDescent="0.25">
      <c r="A96" s="2" t="s">
        <v>1433</v>
      </c>
      <c r="B96" s="701" t="s">
        <v>4</v>
      </c>
      <c r="C96" s="385" t="str">
        <f>VLOOKUP(B96,'7'!$B$7:$C$26,2,FALSE)</f>
        <v>Bendruomeninių verslumo iniciatyvų kūrimas ir plėtra</v>
      </c>
      <c r="D96" s="385">
        <f>HLOOKUP(B96,'11'!$D$6:$W$75,70,FALSE)</f>
        <v>18</v>
      </c>
      <c r="E96" s="702" t="s">
        <v>1856</v>
      </c>
      <c r="F96" s="394" t="str">
        <f t="shared" si="6"/>
        <v>Gerai</v>
      </c>
      <c r="G96" s="389">
        <f t="shared" si="5"/>
        <v>178</v>
      </c>
    </row>
    <row r="97" spans="1:7" ht="60" x14ac:dyDescent="0.25">
      <c r="A97" s="2" t="s">
        <v>1434</v>
      </c>
      <c r="B97" s="701" t="s">
        <v>5</v>
      </c>
      <c r="C97" s="385" t="str">
        <f>VLOOKUP(B97,'7'!$B$7:$C$26,2,FALSE)</f>
        <v>Viešųjų paslaugų ir infrastruktūros prieinamumas vietos bendruomenei didinimas</v>
      </c>
      <c r="D97" s="385">
        <f>HLOOKUP(B97,'11'!$D$6:$W$75,70,FALSE)</f>
        <v>50</v>
      </c>
      <c r="E97" s="702" t="s">
        <v>1857</v>
      </c>
      <c r="F97" s="394" t="str">
        <f t="shared" si="6"/>
        <v>Gerai</v>
      </c>
      <c r="G97" s="389">
        <f t="shared" si="5"/>
        <v>180</v>
      </c>
    </row>
    <row r="98" spans="1:7" ht="60" x14ac:dyDescent="0.25">
      <c r="A98" s="2" t="s">
        <v>1435</v>
      </c>
      <c r="B98" s="701" t="s">
        <v>6</v>
      </c>
      <c r="C98" s="385" t="str">
        <f>VLOOKUP(B98,'7'!$B$7:$C$26,2,FALSE)</f>
        <v>NVO iniciatyvų skatinimas, kultūros tradicijų, amatų saugojimas ir sklaida</v>
      </c>
      <c r="D98" s="385">
        <f>HLOOKUP(B98,'11'!$D$6:$W$75,70,FALSE)</f>
        <v>60</v>
      </c>
      <c r="E98" s="702" t="s">
        <v>1858</v>
      </c>
      <c r="F98" s="394" t="str">
        <f t="shared" si="6"/>
        <v>Gerai</v>
      </c>
      <c r="G98" s="389">
        <f t="shared" si="5"/>
        <v>179</v>
      </c>
    </row>
    <row r="99" spans="1:7" ht="60" x14ac:dyDescent="0.25">
      <c r="A99" s="2" t="s">
        <v>1436</v>
      </c>
      <c r="B99" s="701" t="s">
        <v>7</v>
      </c>
      <c r="C99" s="385" t="str">
        <f>VLOOKUP(B99,'7'!$B$7:$C$26,2,FALSE)</f>
        <v>Vietos projektų pareiškėjų ir vykdytojų mokymas, įgūdžių įgijimas</v>
      </c>
      <c r="D99" s="385">
        <f>HLOOKUP(B99,'11'!$D$6:$W$75,70,FALSE)</f>
        <v>6</v>
      </c>
      <c r="E99" s="702" t="s">
        <v>1859</v>
      </c>
      <c r="F99" s="394" t="str">
        <f t="shared" si="6"/>
        <v>Gerai</v>
      </c>
      <c r="G99" s="389">
        <f t="shared" si="5"/>
        <v>177</v>
      </c>
    </row>
    <row r="100" spans="1:7" x14ac:dyDescent="0.25">
      <c r="A100" s="2" t="s">
        <v>1437</v>
      </c>
      <c r="B100" s="701" t="s">
        <v>8</v>
      </c>
      <c r="C100" s="385" t="str">
        <f>VLOOKUP(B100,'7'!$B$7:$C$26,2,FALSE)</f>
        <v>Teritorinio VVG bendradarbiavimo skatinimas</v>
      </c>
      <c r="D100" s="385">
        <f>HLOOKUP(B100,'11'!$D$6:$W$75,70,FALSE)</f>
        <v>0</v>
      </c>
      <c r="E100" s="702"/>
      <c r="F100" s="394" t="str">
        <f t="shared" si="6"/>
        <v>Gerai</v>
      </c>
      <c r="G100" s="389">
        <f t="shared" si="5"/>
        <v>0</v>
      </c>
    </row>
    <row r="101" spans="1:7" x14ac:dyDescent="0.25">
      <c r="A101" s="2" t="s">
        <v>1438</v>
      </c>
      <c r="B101" s="701" t="s">
        <v>9</v>
      </c>
      <c r="C101" s="385">
        <f>VLOOKUP(B101,'7'!$B$7:$C$26,2,FALSE)</f>
        <v>0</v>
      </c>
      <c r="D101" s="385">
        <f>HLOOKUP(B101,'11'!$D$6:$W$75,70,FALSE)</f>
        <v>0</v>
      </c>
      <c r="E101" s="702"/>
      <c r="F101" s="394" t="str">
        <f t="shared" si="6"/>
        <v>Gerai</v>
      </c>
      <c r="G101" s="389">
        <f t="shared" si="5"/>
        <v>0</v>
      </c>
    </row>
    <row r="102" spans="1:7" x14ac:dyDescent="0.25">
      <c r="A102" s="2" t="s">
        <v>1439</v>
      </c>
      <c r="B102" s="701" t="s">
        <v>43</v>
      </c>
      <c r="C102" s="385">
        <f>VLOOKUP(B102,'7'!$B$7:$C$26,2,FALSE)</f>
        <v>0</v>
      </c>
      <c r="D102" s="385">
        <f>HLOOKUP(B102,'11'!$D$6:$W$75,70,FALSE)</f>
        <v>0</v>
      </c>
      <c r="E102" s="702"/>
      <c r="F102" s="394" t="str">
        <f t="shared" si="6"/>
        <v>Gerai</v>
      </c>
      <c r="G102" s="389">
        <f t="shared" si="5"/>
        <v>0</v>
      </c>
    </row>
    <row r="103" spans="1:7" x14ac:dyDescent="0.25">
      <c r="A103" s="2" t="s">
        <v>1440</v>
      </c>
      <c r="B103" s="701" t="s">
        <v>44</v>
      </c>
      <c r="C103" s="385">
        <f>VLOOKUP(B103,'7'!$B$7:$C$26,2,FALSE)</f>
        <v>0</v>
      </c>
      <c r="D103" s="385">
        <f>HLOOKUP(B103,'11'!$D$6:$W$75,70,FALSE)</f>
        <v>0</v>
      </c>
      <c r="E103" s="702"/>
      <c r="F103" s="394" t="str">
        <f t="shared" si="6"/>
        <v>Gerai</v>
      </c>
      <c r="G103" s="389">
        <f t="shared" si="5"/>
        <v>0</v>
      </c>
    </row>
    <row r="104" spans="1:7" x14ac:dyDescent="0.25">
      <c r="A104" s="2" t="s">
        <v>1441</v>
      </c>
      <c r="B104" s="701" t="s">
        <v>45</v>
      </c>
      <c r="C104" s="385">
        <f>VLOOKUP(B104,'7'!$B$7:$C$26,2,FALSE)</f>
        <v>0</v>
      </c>
      <c r="D104" s="385">
        <f>HLOOKUP(B104,'11'!$D$6:$W$75,70,FALSE)</f>
        <v>0</v>
      </c>
      <c r="E104" s="702"/>
      <c r="F104" s="394" t="str">
        <f t="shared" si="6"/>
        <v>Gerai</v>
      </c>
      <c r="G104" s="389">
        <f t="shared" si="5"/>
        <v>0</v>
      </c>
    </row>
    <row r="105" spans="1:7" x14ac:dyDescent="0.25">
      <c r="A105" s="2" t="s">
        <v>1442</v>
      </c>
      <c r="B105" s="701" t="s">
        <v>46</v>
      </c>
      <c r="C105" s="385">
        <f>VLOOKUP(B105,'7'!$B$7:$C$26,2,FALSE)</f>
        <v>0</v>
      </c>
      <c r="D105" s="385">
        <f>HLOOKUP(B105,'11'!$D$6:$W$75,70,FALSE)</f>
        <v>0</v>
      </c>
      <c r="E105" s="702"/>
      <c r="F105" s="394" t="str">
        <f t="shared" si="6"/>
        <v>Gerai</v>
      </c>
      <c r="G105" s="389">
        <f t="shared" si="5"/>
        <v>0</v>
      </c>
    </row>
    <row r="106" spans="1:7" x14ac:dyDescent="0.25">
      <c r="A106" s="2" t="s">
        <v>1443</v>
      </c>
      <c r="B106" s="701" t="s">
        <v>47</v>
      </c>
      <c r="C106" s="385">
        <f>VLOOKUP(B106,'7'!$B$7:$C$26,2,FALSE)</f>
        <v>0</v>
      </c>
      <c r="D106" s="385">
        <f>HLOOKUP(B106,'11'!$D$6:$W$75,70,FALSE)</f>
        <v>0</v>
      </c>
      <c r="E106" s="702"/>
      <c r="F106" s="394" t="str">
        <f t="shared" si="6"/>
        <v>Gerai</v>
      </c>
      <c r="G106" s="389">
        <f t="shared" si="5"/>
        <v>0</v>
      </c>
    </row>
    <row r="107" spans="1:7" x14ac:dyDescent="0.25">
      <c r="A107" s="2" t="s">
        <v>1444</v>
      </c>
      <c r="B107" s="701" t="s">
        <v>48</v>
      </c>
      <c r="C107" s="385">
        <f>VLOOKUP(B107,'7'!$B$7:$C$26,2,FALSE)</f>
        <v>0</v>
      </c>
      <c r="D107" s="385">
        <f>HLOOKUP(B107,'11'!$D$6:$W$75,70,FALSE)</f>
        <v>0</v>
      </c>
      <c r="E107" s="702"/>
      <c r="F107" s="394" t="str">
        <f t="shared" si="6"/>
        <v>Gerai</v>
      </c>
      <c r="G107" s="389">
        <f t="shared" si="5"/>
        <v>0</v>
      </c>
    </row>
    <row r="108" spans="1:7" x14ac:dyDescent="0.25">
      <c r="A108" s="2" t="s">
        <v>1445</v>
      </c>
      <c r="B108" s="701" t="s">
        <v>49</v>
      </c>
      <c r="C108" s="385">
        <f>VLOOKUP(B108,'7'!$B$7:$C$26,2,FALSE)</f>
        <v>0</v>
      </c>
      <c r="D108" s="385">
        <f>HLOOKUP(B108,'11'!$D$6:$W$75,70,FALSE)</f>
        <v>0</v>
      </c>
      <c r="E108" s="702"/>
      <c r="F108" s="394" t="str">
        <f t="shared" si="6"/>
        <v>Gerai</v>
      </c>
      <c r="G108" s="389">
        <f t="shared" si="5"/>
        <v>0</v>
      </c>
    </row>
    <row r="109" spans="1:7" x14ac:dyDescent="0.25">
      <c r="A109" s="2" t="s">
        <v>1446</v>
      </c>
      <c r="B109" s="701" t="s">
        <v>50</v>
      </c>
      <c r="C109" s="385">
        <f>VLOOKUP(B109,'7'!$B$7:$C$26,2,FALSE)</f>
        <v>0</v>
      </c>
      <c r="D109" s="385">
        <f>HLOOKUP(B109,'11'!$D$6:$W$75,70,FALSE)</f>
        <v>0</v>
      </c>
      <c r="E109" s="702"/>
      <c r="F109" s="394" t="str">
        <f t="shared" si="6"/>
        <v>Gerai</v>
      </c>
      <c r="G109" s="389">
        <f t="shared" si="5"/>
        <v>0</v>
      </c>
    </row>
    <row r="110" spans="1:7" x14ac:dyDescent="0.25">
      <c r="A110" s="2" t="s">
        <v>1447</v>
      </c>
      <c r="B110" s="701" t="s">
        <v>51</v>
      </c>
      <c r="C110" s="385">
        <f>VLOOKUP(B110,'7'!$B$7:$C$26,2,FALSE)</f>
        <v>0</v>
      </c>
      <c r="D110" s="385">
        <f>HLOOKUP(B110,'11'!$D$6:$W$75,70,FALSE)</f>
        <v>0</v>
      </c>
      <c r="E110" s="702"/>
      <c r="F110" s="394" t="str">
        <f t="shared" si="6"/>
        <v>Gerai</v>
      </c>
      <c r="G110" s="389">
        <f t="shared" si="5"/>
        <v>0</v>
      </c>
    </row>
    <row r="111" spans="1:7" ht="15.75" thickBot="1" x14ac:dyDescent="0.3">
      <c r="A111" s="2" t="s">
        <v>1448</v>
      </c>
      <c r="B111" s="703" t="s">
        <v>52</v>
      </c>
      <c r="C111" s="704">
        <f>VLOOKUP(B111,'7'!$B$7:$C$26,2,FALSE)</f>
        <v>0</v>
      </c>
      <c r="D111" s="704">
        <f>HLOOKUP(B111,'11'!$D$6:$W$75,70,FALSE)</f>
        <v>0</v>
      </c>
      <c r="E111" s="705"/>
      <c r="F111" s="395" t="str">
        <f t="shared" si="6"/>
        <v>Gerai</v>
      </c>
      <c r="G111" s="390">
        <f t="shared" si="5"/>
        <v>0</v>
      </c>
    </row>
    <row r="114" spans="2:3" x14ac:dyDescent="0.25">
      <c r="B114" s="2"/>
      <c r="C114" s="360" t="s">
        <v>1360</v>
      </c>
    </row>
    <row r="115" spans="2:3" ht="45" x14ac:dyDescent="0.25">
      <c r="B115" s="2">
        <v>1</v>
      </c>
      <c r="C115" s="312" t="s">
        <v>1452</v>
      </c>
    </row>
    <row r="116" spans="2:3" ht="30" x14ac:dyDescent="0.25">
      <c r="B116" s="2">
        <v>2</v>
      </c>
      <c r="C116" s="312" t="s">
        <v>1361</v>
      </c>
    </row>
    <row r="117" spans="2:3" ht="90" x14ac:dyDescent="0.25">
      <c r="B117" s="2">
        <v>3</v>
      </c>
      <c r="C117" s="312" t="s">
        <v>1449</v>
      </c>
    </row>
    <row r="118" spans="2:3" ht="45" x14ac:dyDescent="0.25">
      <c r="B118" s="2">
        <v>4</v>
      </c>
      <c r="C118" s="312" t="s">
        <v>1453</v>
      </c>
    </row>
    <row r="119" spans="2:3" ht="90" x14ac:dyDescent="0.25">
      <c r="B119" s="2">
        <v>5</v>
      </c>
      <c r="C119" s="312" t="s">
        <v>1451</v>
      </c>
    </row>
    <row r="120" spans="2:3" x14ac:dyDescent="0.25">
      <c r="B120" s="2">
        <v>6</v>
      </c>
      <c r="C120" s="312" t="s">
        <v>1362</v>
      </c>
    </row>
    <row r="121" spans="2:3" ht="30" x14ac:dyDescent="0.25">
      <c r="B121" s="2">
        <v>7</v>
      </c>
      <c r="C121" s="312" t="s">
        <v>1454</v>
      </c>
    </row>
  </sheetData>
  <sheetProtection algorithmName="SHA-512" hashValue="xNDMm6ZpKBEW3NYLKFS5M/KOEzpuiPz3JVszT8c82hcnWA/yOnHNGMI1KmP37bSLvN1/575h0RdnrLcsg+3ulA==" saltValue="qfgl91ngo0t/16PHGJgpzQ==" spinCount="100000" sheet="1" objects="1" scenarios="1"/>
  <phoneticPr fontId="8" type="noConversion"/>
  <dataValidations count="1">
    <dataValidation type="textLength" allowBlank="1" showInputMessage="1" showErrorMessage="1" prompt="Maksimalus simbolių skaičius - 300" sqref="E8:E27 E71:E90 E29:E48 E50:E69 E92:E111" xr:uid="{EDA85C7B-80A6-4DFD-93B1-A6F279A933A3}">
      <formula1>0</formula1>
      <formula2>300</formula2>
    </dataValidation>
  </dataValidations>
  <pageMargins left="0.70866141732283472" right="0.70866141732283472" top="0.74803149606299213" bottom="0.74803149606299213" header="0.31496062992125984" footer="0.31496062992125984"/>
  <pageSetup paperSize="9" scale="74" orientation="landscape" horizontalDpi="4294967293" verticalDpi="0" r:id="rId1"/>
  <rowBreaks count="4" manualBreakCount="4">
    <brk id="27" max="16383" man="1"/>
    <brk id="48" max="16383" man="1"/>
    <brk id="69" max="16383" man="1"/>
    <brk id="90" max="16383" man="1"/>
  </rowBreaks>
  <colBreaks count="1" manualBreakCount="1">
    <brk id="5" max="11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8D5EE-6A7D-4AF8-920A-9A99E387B435}">
  <dimension ref="A1:W32"/>
  <sheetViews>
    <sheetView zoomScaleNormal="100" workbookViewId="0">
      <selection activeCell="B5" sqref="B5"/>
    </sheetView>
  </sheetViews>
  <sheetFormatPr defaultColWidth="9.140625" defaultRowHeight="15" x14ac:dyDescent="0.25"/>
  <cols>
    <col min="1" max="1" width="8.7109375" style="10" customWidth="1"/>
    <col min="2" max="2" width="52.7109375" style="10" customWidth="1"/>
    <col min="3" max="3" width="10.7109375" style="12" customWidth="1"/>
    <col min="4" max="23" width="11.7109375" style="81" customWidth="1"/>
    <col min="24" max="16384" width="9.140625" style="10"/>
  </cols>
  <sheetData>
    <row r="1" spans="1:23" s="42" customFormat="1" ht="18.75" x14ac:dyDescent="0.25">
      <c r="A1" s="44" t="s">
        <v>209</v>
      </c>
      <c r="B1" s="44" t="s">
        <v>661</v>
      </c>
      <c r="C1" s="107"/>
      <c r="D1" s="108"/>
      <c r="E1" s="108"/>
      <c r="F1" s="44"/>
      <c r="G1" s="44"/>
      <c r="H1" s="108"/>
      <c r="I1" s="44"/>
      <c r="J1" s="44"/>
      <c r="K1" s="108"/>
      <c r="L1" s="44"/>
      <c r="M1" s="44"/>
      <c r="N1" s="44"/>
      <c r="O1" s="44"/>
      <c r="P1" s="44"/>
      <c r="Q1" s="44"/>
      <c r="R1" s="44"/>
      <c r="S1" s="44"/>
      <c r="T1" s="44"/>
      <c r="U1" s="44"/>
      <c r="V1" s="44"/>
      <c r="W1" s="44"/>
    </row>
    <row r="2" spans="1:23" x14ac:dyDescent="0.25">
      <c r="A2"/>
      <c r="B2"/>
      <c r="C2" s="8"/>
      <c r="D2" s="84"/>
      <c r="E2" s="84"/>
      <c r="F2" s="84"/>
      <c r="G2" s="84"/>
      <c r="H2" s="84"/>
      <c r="I2" s="84"/>
      <c r="J2" s="84"/>
      <c r="K2" s="84"/>
      <c r="L2" s="84"/>
      <c r="M2" s="84"/>
      <c r="N2" s="84"/>
      <c r="O2" s="84"/>
      <c r="P2" s="84"/>
      <c r="Q2" s="84"/>
      <c r="R2" s="84"/>
      <c r="S2" s="84"/>
      <c r="T2" s="84"/>
      <c r="U2" s="84"/>
      <c r="V2" s="84"/>
      <c r="W2" s="84"/>
    </row>
    <row r="3" spans="1:23" s="13" customFormat="1" x14ac:dyDescent="0.25">
      <c r="A3" s="1"/>
      <c r="B3" s="140" t="s">
        <v>1272</v>
      </c>
      <c r="C3" s="205" t="str">
        <f>'1'!C8</f>
        <v>RASE</v>
      </c>
    </row>
    <row r="4" spans="1:23" customFormat="1" ht="15.75" thickBot="1" x14ac:dyDescent="0.3"/>
    <row r="5" spans="1:23" x14ac:dyDescent="0.25">
      <c r="A5"/>
      <c r="B5" s="269">
        <v>1</v>
      </c>
      <c r="C5" s="270">
        <v>2</v>
      </c>
      <c r="D5" s="378">
        <v>3</v>
      </c>
      <c r="E5" s="378">
        <v>4</v>
      </c>
      <c r="F5" s="378">
        <v>5</v>
      </c>
      <c r="G5" s="378">
        <v>6</v>
      </c>
      <c r="H5" s="378">
        <v>7</v>
      </c>
      <c r="I5" s="378">
        <v>8</v>
      </c>
      <c r="J5" s="378">
        <v>9</v>
      </c>
      <c r="K5" s="378">
        <v>10</v>
      </c>
      <c r="L5" s="378">
        <v>11</v>
      </c>
      <c r="M5" s="378">
        <v>12</v>
      </c>
      <c r="N5" s="378">
        <v>13</v>
      </c>
      <c r="O5" s="378">
        <v>14</v>
      </c>
      <c r="P5" s="378">
        <v>15</v>
      </c>
      <c r="Q5" s="378">
        <v>16</v>
      </c>
      <c r="R5" s="378">
        <v>17</v>
      </c>
      <c r="S5" s="378">
        <v>18</v>
      </c>
      <c r="T5" s="378">
        <v>19</v>
      </c>
      <c r="U5" s="378">
        <v>20</v>
      </c>
      <c r="V5" s="378">
        <v>21</v>
      </c>
      <c r="W5" s="379">
        <v>22</v>
      </c>
    </row>
    <row r="6" spans="1:23" ht="21" x14ac:dyDescent="0.35">
      <c r="A6" t="s">
        <v>433</v>
      </c>
      <c r="B6" s="709"/>
      <c r="C6" s="110" t="s">
        <v>404</v>
      </c>
      <c r="D6" s="88" t="s">
        <v>0</v>
      </c>
      <c r="E6" s="88" t="s">
        <v>1</v>
      </c>
      <c r="F6" s="88" t="s">
        <v>2</v>
      </c>
      <c r="G6" s="88" t="s">
        <v>3</v>
      </c>
      <c r="H6" s="88" t="s">
        <v>4</v>
      </c>
      <c r="I6" s="88" t="s">
        <v>5</v>
      </c>
      <c r="J6" s="88" t="s">
        <v>6</v>
      </c>
      <c r="K6" s="88" t="s">
        <v>7</v>
      </c>
      <c r="L6" s="88" t="s">
        <v>8</v>
      </c>
      <c r="M6" s="88" t="s">
        <v>9</v>
      </c>
      <c r="N6" s="88" t="s">
        <v>43</v>
      </c>
      <c r="O6" s="88" t="s">
        <v>44</v>
      </c>
      <c r="P6" s="88" t="s">
        <v>45</v>
      </c>
      <c r="Q6" s="88" t="s">
        <v>46</v>
      </c>
      <c r="R6" s="88" t="s">
        <v>47</v>
      </c>
      <c r="S6" s="88" t="s">
        <v>48</v>
      </c>
      <c r="T6" s="88" t="s">
        <v>49</v>
      </c>
      <c r="U6" s="88" t="s">
        <v>50</v>
      </c>
      <c r="V6" s="88" t="s">
        <v>51</v>
      </c>
      <c r="W6" s="377" t="s">
        <v>52</v>
      </c>
    </row>
    <row r="7" spans="1:23" ht="102" customHeight="1" x14ac:dyDescent="0.25">
      <c r="A7" t="s">
        <v>434</v>
      </c>
      <c r="B7" s="710"/>
      <c r="C7" s="706" t="s">
        <v>160</v>
      </c>
      <c r="D7" s="707" t="str">
        <f>'10'!D7</f>
        <v>Ekonominės rajono plėtros skatinimas, kuriant naujus verslus rajone</v>
      </c>
      <c r="E7" s="707" t="str">
        <f>'10'!E7</f>
        <v>Ekonominės rajono plėtros skatinimas, plėtojant esamus rajono verslus</v>
      </c>
      <c r="F7" s="707" t="str">
        <f>'10'!F7</f>
        <v>Skaitmeninimo skatinimas žemės ūkio sektoriuje</v>
      </c>
      <c r="G7" s="707" t="str">
        <f>'10'!G7</f>
        <v>NVO socialinio verslo kūrimas ir plėtra</v>
      </c>
      <c r="H7" s="707" t="str">
        <f>'10'!H7</f>
        <v>Bendruomeninių verslumo iniciatyvų kūrimas ir plėtra</v>
      </c>
      <c r="I7" s="707" t="str">
        <f>'10'!I7</f>
        <v>Viešųjų paslaugų ir infrastruktūros prieinamumas vietos bendruomenei didinimas</v>
      </c>
      <c r="J7" s="707" t="str">
        <f>'10'!J7</f>
        <v>NVO iniciatyvų skatinimas, kultūros tradicijų, amatų saugojimas ir sklaida</v>
      </c>
      <c r="K7" s="707" t="str">
        <f>'10'!K7</f>
        <v>Vietos projektų pareiškėjų ir vykdytojų mokymas, įgūdžių įgijimas</v>
      </c>
      <c r="L7" s="707" t="str">
        <f>'10'!L7</f>
        <v>Teritorinio VVG bendradarbiavimo skatinimas</v>
      </c>
      <c r="M7" s="707">
        <f>'10'!M7</f>
        <v>0</v>
      </c>
      <c r="N7" s="707">
        <f>'10'!N7</f>
        <v>0</v>
      </c>
      <c r="O7" s="707">
        <f>'10'!O7</f>
        <v>0</v>
      </c>
      <c r="P7" s="707">
        <f>'10'!P7</f>
        <v>0</v>
      </c>
      <c r="Q7" s="707">
        <f>'10'!Q7</f>
        <v>0</v>
      </c>
      <c r="R7" s="707">
        <f>'10'!R7</f>
        <v>0</v>
      </c>
      <c r="S7" s="707">
        <f>'10'!S7</f>
        <v>0</v>
      </c>
      <c r="T7" s="707">
        <f>'10'!T7</f>
        <v>0</v>
      </c>
      <c r="U7" s="707">
        <f>'10'!U7</f>
        <v>0</v>
      </c>
      <c r="V7" s="707">
        <f>'10'!V7</f>
        <v>0</v>
      </c>
      <c r="W7" s="711">
        <f>'10'!W7</f>
        <v>0</v>
      </c>
    </row>
    <row r="8" spans="1:23" x14ac:dyDescent="0.25">
      <c r="A8" t="s">
        <v>435</v>
      </c>
      <c r="B8" s="533" t="s">
        <v>457</v>
      </c>
      <c r="C8" s="112">
        <f>SUM(D8:W8)</f>
        <v>12</v>
      </c>
      <c r="D8" s="111">
        <f>'11'!D25</f>
        <v>4</v>
      </c>
      <c r="E8" s="111">
        <f>'11'!E25</f>
        <v>6</v>
      </c>
      <c r="F8" s="111">
        <f>'11'!F25</f>
        <v>1</v>
      </c>
      <c r="G8" s="111">
        <f>'11'!G25</f>
        <v>1</v>
      </c>
      <c r="H8" s="111">
        <f>'11'!H25</f>
        <v>0</v>
      </c>
      <c r="I8" s="111">
        <f>'11'!I25</f>
        <v>0</v>
      </c>
      <c r="J8" s="111">
        <f>'11'!J25</f>
        <v>0</v>
      </c>
      <c r="K8" s="111">
        <f>'11'!K25</f>
        <v>0</v>
      </c>
      <c r="L8" s="111">
        <f>'11'!L25</f>
        <v>0</v>
      </c>
      <c r="M8" s="111">
        <f>'11'!M25</f>
        <v>0</v>
      </c>
      <c r="N8" s="111">
        <f>'11'!N25</f>
        <v>0</v>
      </c>
      <c r="O8" s="111">
        <f>'11'!O25</f>
        <v>0</v>
      </c>
      <c r="P8" s="111">
        <f>'11'!P25</f>
        <v>0</v>
      </c>
      <c r="Q8" s="111">
        <f>'11'!Q25</f>
        <v>0</v>
      </c>
      <c r="R8" s="111">
        <f>'11'!R25</f>
        <v>0</v>
      </c>
      <c r="S8" s="111">
        <f>'11'!S25</f>
        <v>0</v>
      </c>
      <c r="T8" s="111">
        <f>'11'!T25</f>
        <v>0</v>
      </c>
      <c r="U8" s="111">
        <f>'11'!U25</f>
        <v>0</v>
      </c>
      <c r="V8" s="111">
        <f>'11'!V25</f>
        <v>0</v>
      </c>
      <c r="W8" s="381">
        <f>'11'!W25</f>
        <v>0</v>
      </c>
    </row>
    <row r="9" spans="1:23" x14ac:dyDescent="0.25">
      <c r="A9" t="s">
        <v>436</v>
      </c>
      <c r="B9" s="533" t="str">
        <f>'11'!B26</f>
        <v>Ar aktualus darbo vietų paskirstymas pagal lytį?</v>
      </c>
      <c r="C9" s="745"/>
      <c r="D9" s="111" t="str">
        <f>'11'!D26</f>
        <v>Ne</v>
      </c>
      <c r="E9" s="111" t="str">
        <f>'11'!E26</f>
        <v>Ne</v>
      </c>
      <c r="F9" s="111" t="str">
        <f>'11'!F26</f>
        <v>Ne</v>
      </c>
      <c r="G9" s="111" t="str">
        <f>'11'!G26</f>
        <v>Ne</v>
      </c>
      <c r="H9" s="111" t="str">
        <f>'11'!H26</f>
        <v>Ne</v>
      </c>
      <c r="I9" s="111" t="str">
        <f>'11'!I26</f>
        <v>Ne</v>
      </c>
      <c r="J9" s="111" t="str">
        <f>'11'!J26</f>
        <v>Ne</v>
      </c>
      <c r="K9" s="111" t="str">
        <f>'11'!K26</f>
        <v>Ne</v>
      </c>
      <c r="L9" s="111" t="str">
        <f>'11'!L26</f>
        <v>Ne</v>
      </c>
      <c r="M9" s="111" t="str">
        <f>'11'!M26</f>
        <v>Ne</v>
      </c>
      <c r="N9" s="111" t="str">
        <f>'11'!N26</f>
        <v>Ne</v>
      </c>
      <c r="O9" s="111" t="str">
        <f>'11'!O26</f>
        <v>Ne</v>
      </c>
      <c r="P9" s="111" t="str">
        <f>'11'!P26</f>
        <v>Ne</v>
      </c>
      <c r="Q9" s="111" t="str">
        <f>'11'!Q26</f>
        <v>Ne</v>
      </c>
      <c r="R9" s="111" t="str">
        <f>'11'!R26</f>
        <v>Ne</v>
      </c>
      <c r="S9" s="111" t="str">
        <f>'11'!S26</f>
        <v>Ne</v>
      </c>
      <c r="T9" s="111" t="str">
        <f>'11'!T26</f>
        <v>Ne</v>
      </c>
      <c r="U9" s="111" t="str">
        <f>'11'!U26</f>
        <v>Ne</v>
      </c>
      <c r="V9" s="111" t="str">
        <f>'11'!V26</f>
        <v>Ne</v>
      </c>
      <c r="W9" s="381" t="str">
        <f>'11'!W26</f>
        <v>Ne</v>
      </c>
    </row>
    <row r="10" spans="1:23" x14ac:dyDescent="0.25">
      <c r="A10" t="s">
        <v>437</v>
      </c>
      <c r="B10" s="533" t="str">
        <f>'11'!B27</f>
        <v>Ar aktualus darbo vietų paskirstymas pagal amžių?</v>
      </c>
      <c r="C10" s="745"/>
      <c r="D10" s="111" t="str">
        <f>'11'!D27</f>
        <v>Taip</v>
      </c>
      <c r="E10" s="111" t="str">
        <f>'11'!E27</f>
        <v>Ne</v>
      </c>
      <c r="F10" s="111" t="str">
        <f>'11'!F27</f>
        <v>Ne</v>
      </c>
      <c r="G10" s="111" t="str">
        <f>'11'!G27</f>
        <v>Ne</v>
      </c>
      <c r="H10" s="111" t="str">
        <f>'11'!H27</f>
        <v>Ne</v>
      </c>
      <c r="I10" s="111" t="str">
        <f>'11'!I27</f>
        <v>Ne</v>
      </c>
      <c r="J10" s="111" t="str">
        <f>'11'!J27</f>
        <v>Ne</v>
      </c>
      <c r="K10" s="111" t="str">
        <f>'11'!K27</f>
        <v>Ne</v>
      </c>
      <c r="L10" s="111" t="str">
        <f>'11'!L27</f>
        <v>Ne</v>
      </c>
      <c r="M10" s="111" t="str">
        <f>'11'!M27</f>
        <v>Ne</v>
      </c>
      <c r="N10" s="111" t="str">
        <f>'11'!N27</f>
        <v>Ne</v>
      </c>
      <c r="O10" s="111" t="str">
        <f>'11'!O27</f>
        <v>Ne</v>
      </c>
      <c r="P10" s="111" t="str">
        <f>'11'!P27</f>
        <v>Ne</v>
      </c>
      <c r="Q10" s="111" t="str">
        <f>'11'!Q27</f>
        <v>Ne</v>
      </c>
      <c r="R10" s="111" t="str">
        <f>'11'!R27</f>
        <v>Ne</v>
      </c>
      <c r="S10" s="111" t="str">
        <f>'11'!S27</f>
        <v>Ne</v>
      </c>
      <c r="T10" s="111" t="str">
        <f>'11'!T27</f>
        <v>Ne</v>
      </c>
      <c r="U10" s="111" t="str">
        <f>'11'!U27</f>
        <v>Ne</v>
      </c>
      <c r="V10" s="111" t="str">
        <f>'11'!V27</f>
        <v>Ne</v>
      </c>
      <c r="W10" s="381" t="str">
        <f>'11'!W27</f>
        <v>Ne</v>
      </c>
    </row>
    <row r="11" spans="1:23" x14ac:dyDescent="0.25">
      <c r="A11" t="s">
        <v>438</v>
      </c>
      <c r="B11" s="382" t="s">
        <v>468</v>
      </c>
      <c r="C11" s="112">
        <f t="shared" ref="C11:C15" si="0">SUM(D11:W11)</f>
        <v>0</v>
      </c>
      <c r="D11" s="111">
        <f>SUM(D12:D14)</f>
        <v>0</v>
      </c>
      <c r="E11" s="111">
        <f t="shared" ref="E11:W11" si="1">SUM(E12:E14)</f>
        <v>0</v>
      </c>
      <c r="F11" s="111">
        <f t="shared" si="1"/>
        <v>0</v>
      </c>
      <c r="G11" s="111">
        <f t="shared" si="1"/>
        <v>0</v>
      </c>
      <c r="H11" s="111">
        <f t="shared" si="1"/>
        <v>0</v>
      </c>
      <c r="I11" s="111">
        <f t="shared" si="1"/>
        <v>0</v>
      </c>
      <c r="J11" s="111">
        <f t="shared" si="1"/>
        <v>0</v>
      </c>
      <c r="K11" s="111">
        <f t="shared" si="1"/>
        <v>0</v>
      </c>
      <c r="L11" s="111">
        <f t="shared" si="1"/>
        <v>0</v>
      </c>
      <c r="M11" s="111">
        <f t="shared" si="1"/>
        <v>0</v>
      </c>
      <c r="N11" s="111">
        <f t="shared" si="1"/>
        <v>0</v>
      </c>
      <c r="O11" s="111">
        <f t="shared" si="1"/>
        <v>0</v>
      </c>
      <c r="P11" s="111">
        <f t="shared" si="1"/>
        <v>0</v>
      </c>
      <c r="Q11" s="111">
        <f t="shared" si="1"/>
        <v>0</v>
      </c>
      <c r="R11" s="111">
        <f t="shared" si="1"/>
        <v>0</v>
      </c>
      <c r="S11" s="111">
        <f t="shared" si="1"/>
        <v>0</v>
      </c>
      <c r="T11" s="111">
        <f t="shared" si="1"/>
        <v>0</v>
      </c>
      <c r="U11" s="111">
        <f t="shared" si="1"/>
        <v>0</v>
      </c>
      <c r="V11" s="111">
        <f t="shared" si="1"/>
        <v>0</v>
      </c>
      <c r="W11" s="381">
        <f t="shared" si="1"/>
        <v>0</v>
      </c>
    </row>
    <row r="12" spans="1:23" x14ac:dyDescent="0.25">
      <c r="A12" t="s">
        <v>439</v>
      </c>
      <c r="B12" s="533" t="s">
        <v>146</v>
      </c>
      <c r="C12" s="112">
        <f t="shared" si="0"/>
        <v>0</v>
      </c>
      <c r="D12" s="708" t="str">
        <f t="shared" ref="D12:W14" si="2">IF(D$9="taip","Užpildykite","netaikoma")</f>
        <v>netaikoma</v>
      </c>
      <c r="E12" s="708" t="str">
        <f t="shared" si="2"/>
        <v>netaikoma</v>
      </c>
      <c r="F12" s="708" t="str">
        <f t="shared" si="2"/>
        <v>netaikoma</v>
      </c>
      <c r="G12" s="708" t="str">
        <f t="shared" si="2"/>
        <v>netaikoma</v>
      </c>
      <c r="H12" s="708" t="str">
        <f t="shared" si="2"/>
        <v>netaikoma</v>
      </c>
      <c r="I12" s="708" t="str">
        <f t="shared" si="2"/>
        <v>netaikoma</v>
      </c>
      <c r="J12" s="708" t="str">
        <f t="shared" si="2"/>
        <v>netaikoma</v>
      </c>
      <c r="K12" s="708" t="str">
        <f t="shared" si="2"/>
        <v>netaikoma</v>
      </c>
      <c r="L12" s="708" t="str">
        <f t="shared" si="2"/>
        <v>netaikoma</v>
      </c>
      <c r="M12" s="708" t="str">
        <f t="shared" si="2"/>
        <v>netaikoma</v>
      </c>
      <c r="N12" s="708" t="str">
        <f t="shared" si="2"/>
        <v>netaikoma</v>
      </c>
      <c r="O12" s="708" t="str">
        <f t="shared" si="2"/>
        <v>netaikoma</v>
      </c>
      <c r="P12" s="708" t="str">
        <f t="shared" si="2"/>
        <v>netaikoma</v>
      </c>
      <c r="Q12" s="708" t="str">
        <f t="shared" si="2"/>
        <v>netaikoma</v>
      </c>
      <c r="R12" s="708" t="str">
        <f t="shared" si="2"/>
        <v>netaikoma</v>
      </c>
      <c r="S12" s="708" t="str">
        <f t="shared" si="2"/>
        <v>netaikoma</v>
      </c>
      <c r="T12" s="708" t="str">
        <f t="shared" si="2"/>
        <v>netaikoma</v>
      </c>
      <c r="U12" s="708" t="str">
        <f t="shared" si="2"/>
        <v>netaikoma</v>
      </c>
      <c r="V12" s="708" t="str">
        <f t="shared" si="2"/>
        <v>netaikoma</v>
      </c>
      <c r="W12" s="712" t="str">
        <f t="shared" si="2"/>
        <v>netaikoma</v>
      </c>
    </row>
    <row r="13" spans="1:23" x14ac:dyDescent="0.25">
      <c r="A13" t="s">
        <v>440</v>
      </c>
      <c r="B13" s="533" t="s">
        <v>147</v>
      </c>
      <c r="C13" s="112">
        <f t="shared" si="0"/>
        <v>0</v>
      </c>
      <c r="D13" s="708" t="str">
        <f t="shared" ref="D13:S13" si="3">IF(D$9="taip","Užpildykite","netaikoma")</f>
        <v>netaikoma</v>
      </c>
      <c r="E13" s="708" t="str">
        <f t="shared" si="3"/>
        <v>netaikoma</v>
      </c>
      <c r="F13" s="708" t="str">
        <f t="shared" si="3"/>
        <v>netaikoma</v>
      </c>
      <c r="G13" s="708" t="str">
        <f t="shared" si="3"/>
        <v>netaikoma</v>
      </c>
      <c r="H13" s="708" t="str">
        <f t="shared" si="3"/>
        <v>netaikoma</v>
      </c>
      <c r="I13" s="708" t="str">
        <f t="shared" si="3"/>
        <v>netaikoma</v>
      </c>
      <c r="J13" s="708" t="str">
        <f t="shared" si="3"/>
        <v>netaikoma</v>
      </c>
      <c r="K13" s="708" t="str">
        <f t="shared" si="3"/>
        <v>netaikoma</v>
      </c>
      <c r="L13" s="708" t="str">
        <f t="shared" si="3"/>
        <v>netaikoma</v>
      </c>
      <c r="M13" s="708" t="str">
        <f t="shared" si="3"/>
        <v>netaikoma</v>
      </c>
      <c r="N13" s="708" t="str">
        <f t="shared" si="3"/>
        <v>netaikoma</v>
      </c>
      <c r="O13" s="708" t="str">
        <f t="shared" si="3"/>
        <v>netaikoma</v>
      </c>
      <c r="P13" s="708" t="str">
        <f t="shared" si="3"/>
        <v>netaikoma</v>
      </c>
      <c r="Q13" s="708" t="str">
        <f t="shared" si="3"/>
        <v>netaikoma</v>
      </c>
      <c r="R13" s="708" t="str">
        <f t="shared" si="3"/>
        <v>netaikoma</v>
      </c>
      <c r="S13" s="708" t="str">
        <f t="shared" si="3"/>
        <v>netaikoma</v>
      </c>
      <c r="T13" s="708" t="str">
        <f t="shared" si="2"/>
        <v>netaikoma</v>
      </c>
      <c r="U13" s="708" t="str">
        <f t="shared" si="2"/>
        <v>netaikoma</v>
      </c>
      <c r="V13" s="708" t="str">
        <f t="shared" si="2"/>
        <v>netaikoma</v>
      </c>
      <c r="W13" s="712" t="str">
        <f t="shared" si="2"/>
        <v>netaikoma</v>
      </c>
    </row>
    <row r="14" spans="1:23" x14ac:dyDescent="0.25">
      <c r="A14" t="s">
        <v>441</v>
      </c>
      <c r="B14" s="533" t="s">
        <v>148</v>
      </c>
      <c r="C14" s="112">
        <f t="shared" si="0"/>
        <v>0</v>
      </c>
      <c r="D14" s="708" t="str">
        <f t="shared" si="2"/>
        <v>netaikoma</v>
      </c>
      <c r="E14" s="708" t="str">
        <f t="shared" si="2"/>
        <v>netaikoma</v>
      </c>
      <c r="F14" s="708" t="str">
        <f t="shared" si="2"/>
        <v>netaikoma</v>
      </c>
      <c r="G14" s="708" t="str">
        <f t="shared" si="2"/>
        <v>netaikoma</v>
      </c>
      <c r="H14" s="708" t="str">
        <f t="shared" si="2"/>
        <v>netaikoma</v>
      </c>
      <c r="I14" s="708" t="str">
        <f t="shared" si="2"/>
        <v>netaikoma</v>
      </c>
      <c r="J14" s="708" t="str">
        <f t="shared" si="2"/>
        <v>netaikoma</v>
      </c>
      <c r="K14" s="708" t="str">
        <f t="shared" si="2"/>
        <v>netaikoma</v>
      </c>
      <c r="L14" s="708" t="str">
        <f t="shared" si="2"/>
        <v>netaikoma</v>
      </c>
      <c r="M14" s="708" t="str">
        <f t="shared" si="2"/>
        <v>netaikoma</v>
      </c>
      <c r="N14" s="708" t="str">
        <f t="shared" si="2"/>
        <v>netaikoma</v>
      </c>
      <c r="O14" s="708" t="str">
        <f t="shared" si="2"/>
        <v>netaikoma</v>
      </c>
      <c r="P14" s="708" t="str">
        <f t="shared" si="2"/>
        <v>netaikoma</v>
      </c>
      <c r="Q14" s="708" t="str">
        <f t="shared" si="2"/>
        <v>netaikoma</v>
      </c>
      <c r="R14" s="708" t="str">
        <f t="shared" si="2"/>
        <v>netaikoma</v>
      </c>
      <c r="S14" s="708" t="str">
        <f t="shared" si="2"/>
        <v>netaikoma</v>
      </c>
      <c r="T14" s="708" t="str">
        <f t="shared" si="2"/>
        <v>netaikoma</v>
      </c>
      <c r="U14" s="708" t="str">
        <f t="shared" si="2"/>
        <v>netaikoma</v>
      </c>
      <c r="V14" s="708" t="str">
        <f t="shared" si="2"/>
        <v>netaikoma</v>
      </c>
      <c r="W14" s="712" t="str">
        <f t="shared" si="2"/>
        <v>netaikoma</v>
      </c>
    </row>
    <row r="15" spans="1:23" x14ac:dyDescent="0.25">
      <c r="A15" t="s">
        <v>442</v>
      </c>
      <c r="B15" s="382" t="s">
        <v>403</v>
      </c>
      <c r="C15" s="112">
        <f t="shared" si="0"/>
        <v>4</v>
      </c>
      <c r="D15" s="111">
        <f>SUM(D16:D18)</f>
        <v>4</v>
      </c>
      <c r="E15" s="111">
        <f t="shared" ref="E15:W15" si="4">SUM(E16:E18)</f>
        <v>0</v>
      </c>
      <c r="F15" s="111">
        <f t="shared" si="4"/>
        <v>0</v>
      </c>
      <c r="G15" s="111">
        <f t="shared" si="4"/>
        <v>0</v>
      </c>
      <c r="H15" s="111">
        <f t="shared" si="4"/>
        <v>0</v>
      </c>
      <c r="I15" s="111">
        <f t="shared" si="4"/>
        <v>0</v>
      </c>
      <c r="J15" s="111">
        <f t="shared" si="4"/>
        <v>0</v>
      </c>
      <c r="K15" s="111">
        <f t="shared" si="4"/>
        <v>0</v>
      </c>
      <c r="L15" s="111">
        <f t="shared" si="4"/>
        <v>0</v>
      </c>
      <c r="M15" s="111">
        <f t="shared" si="4"/>
        <v>0</v>
      </c>
      <c r="N15" s="111">
        <f t="shared" si="4"/>
        <v>0</v>
      </c>
      <c r="O15" s="111">
        <f t="shared" si="4"/>
        <v>0</v>
      </c>
      <c r="P15" s="111">
        <f t="shared" si="4"/>
        <v>0</v>
      </c>
      <c r="Q15" s="111">
        <f t="shared" si="4"/>
        <v>0</v>
      </c>
      <c r="R15" s="111">
        <f t="shared" si="4"/>
        <v>0</v>
      </c>
      <c r="S15" s="111">
        <f t="shared" si="4"/>
        <v>0</v>
      </c>
      <c r="T15" s="111">
        <f t="shared" si="4"/>
        <v>0</v>
      </c>
      <c r="U15" s="111">
        <f t="shared" si="4"/>
        <v>0</v>
      </c>
      <c r="V15" s="111">
        <f t="shared" si="4"/>
        <v>0</v>
      </c>
      <c r="W15" s="381">
        <f t="shared" si="4"/>
        <v>0</v>
      </c>
    </row>
    <row r="16" spans="1:23" x14ac:dyDescent="0.25">
      <c r="A16" t="s">
        <v>443</v>
      </c>
      <c r="B16" s="533" t="s">
        <v>145</v>
      </c>
      <c r="C16" s="112">
        <f>SUM(D16:W16)</f>
        <v>2</v>
      </c>
      <c r="D16" s="708">
        <v>2</v>
      </c>
      <c r="E16" s="708" t="str">
        <f t="shared" ref="E16:W18" si="5">IF(E$10="taip","Užpildykite","netaikoma")</f>
        <v>netaikoma</v>
      </c>
      <c r="F16" s="708" t="str">
        <f t="shared" si="5"/>
        <v>netaikoma</v>
      </c>
      <c r="G16" s="708" t="str">
        <f t="shared" si="5"/>
        <v>netaikoma</v>
      </c>
      <c r="H16" s="708" t="str">
        <f t="shared" si="5"/>
        <v>netaikoma</v>
      </c>
      <c r="I16" s="708" t="str">
        <f t="shared" si="5"/>
        <v>netaikoma</v>
      </c>
      <c r="J16" s="708" t="str">
        <f t="shared" si="5"/>
        <v>netaikoma</v>
      </c>
      <c r="K16" s="708" t="str">
        <f t="shared" si="5"/>
        <v>netaikoma</v>
      </c>
      <c r="L16" s="708" t="str">
        <f t="shared" si="5"/>
        <v>netaikoma</v>
      </c>
      <c r="M16" s="708" t="str">
        <f t="shared" si="5"/>
        <v>netaikoma</v>
      </c>
      <c r="N16" s="708" t="str">
        <f t="shared" si="5"/>
        <v>netaikoma</v>
      </c>
      <c r="O16" s="708" t="str">
        <f t="shared" si="5"/>
        <v>netaikoma</v>
      </c>
      <c r="P16" s="708" t="str">
        <f t="shared" si="5"/>
        <v>netaikoma</v>
      </c>
      <c r="Q16" s="708" t="str">
        <f t="shared" si="5"/>
        <v>netaikoma</v>
      </c>
      <c r="R16" s="708" t="str">
        <f t="shared" si="5"/>
        <v>netaikoma</v>
      </c>
      <c r="S16" s="708" t="str">
        <f t="shared" si="5"/>
        <v>netaikoma</v>
      </c>
      <c r="T16" s="708" t="str">
        <f t="shared" si="5"/>
        <v>netaikoma</v>
      </c>
      <c r="U16" s="708" t="str">
        <f t="shared" si="5"/>
        <v>netaikoma</v>
      </c>
      <c r="V16" s="708" t="str">
        <f t="shared" si="5"/>
        <v>netaikoma</v>
      </c>
      <c r="W16" s="712" t="str">
        <f t="shared" si="5"/>
        <v>netaikoma</v>
      </c>
    </row>
    <row r="17" spans="1:23" x14ac:dyDescent="0.25">
      <c r="A17" t="s">
        <v>444</v>
      </c>
      <c r="B17" s="533" t="s">
        <v>143</v>
      </c>
      <c r="C17" s="112">
        <f>SUM(D17:W17)</f>
        <v>2</v>
      </c>
      <c r="D17" s="708">
        <v>2</v>
      </c>
      <c r="E17" s="708" t="str">
        <f t="shared" ref="E17:S17" si="6">IF(E$10="taip","Užpildykite","netaikoma")</f>
        <v>netaikoma</v>
      </c>
      <c r="F17" s="708" t="str">
        <f t="shared" si="6"/>
        <v>netaikoma</v>
      </c>
      <c r="G17" s="708" t="str">
        <f t="shared" si="6"/>
        <v>netaikoma</v>
      </c>
      <c r="H17" s="708" t="str">
        <f t="shared" si="6"/>
        <v>netaikoma</v>
      </c>
      <c r="I17" s="708" t="str">
        <f t="shared" si="6"/>
        <v>netaikoma</v>
      </c>
      <c r="J17" s="708" t="str">
        <f t="shared" si="6"/>
        <v>netaikoma</v>
      </c>
      <c r="K17" s="708" t="str">
        <f t="shared" si="6"/>
        <v>netaikoma</v>
      </c>
      <c r="L17" s="708" t="str">
        <f t="shared" si="6"/>
        <v>netaikoma</v>
      </c>
      <c r="M17" s="708" t="str">
        <f t="shared" si="6"/>
        <v>netaikoma</v>
      </c>
      <c r="N17" s="708" t="str">
        <f t="shared" si="6"/>
        <v>netaikoma</v>
      </c>
      <c r="O17" s="708" t="str">
        <f t="shared" si="6"/>
        <v>netaikoma</v>
      </c>
      <c r="P17" s="708" t="str">
        <f t="shared" si="6"/>
        <v>netaikoma</v>
      </c>
      <c r="Q17" s="708" t="str">
        <f t="shared" si="6"/>
        <v>netaikoma</v>
      </c>
      <c r="R17" s="708" t="str">
        <f t="shared" si="6"/>
        <v>netaikoma</v>
      </c>
      <c r="S17" s="708" t="str">
        <f t="shared" si="6"/>
        <v>netaikoma</v>
      </c>
      <c r="T17" s="708" t="str">
        <f t="shared" si="5"/>
        <v>netaikoma</v>
      </c>
      <c r="U17" s="708" t="str">
        <f t="shared" si="5"/>
        <v>netaikoma</v>
      </c>
      <c r="V17" s="708" t="str">
        <f t="shared" si="5"/>
        <v>netaikoma</v>
      </c>
      <c r="W17" s="712" t="str">
        <f t="shared" si="5"/>
        <v>netaikoma</v>
      </c>
    </row>
    <row r="18" spans="1:23" ht="15.75" thickBot="1" x14ac:dyDescent="0.3">
      <c r="A18" t="s">
        <v>445</v>
      </c>
      <c r="B18" s="713" t="s">
        <v>144</v>
      </c>
      <c r="C18" s="714">
        <f>SUM(D18:W18)</f>
        <v>0</v>
      </c>
      <c r="D18" s="715">
        <v>0</v>
      </c>
      <c r="E18" s="715" t="str">
        <f t="shared" si="5"/>
        <v>netaikoma</v>
      </c>
      <c r="F18" s="715" t="str">
        <f t="shared" si="5"/>
        <v>netaikoma</v>
      </c>
      <c r="G18" s="715" t="str">
        <f t="shared" si="5"/>
        <v>netaikoma</v>
      </c>
      <c r="H18" s="715" t="str">
        <f t="shared" si="5"/>
        <v>netaikoma</v>
      </c>
      <c r="I18" s="715" t="str">
        <f t="shared" si="5"/>
        <v>netaikoma</v>
      </c>
      <c r="J18" s="715" t="str">
        <f t="shared" si="5"/>
        <v>netaikoma</v>
      </c>
      <c r="K18" s="715" t="str">
        <f t="shared" si="5"/>
        <v>netaikoma</v>
      </c>
      <c r="L18" s="715" t="str">
        <f t="shared" si="5"/>
        <v>netaikoma</v>
      </c>
      <c r="M18" s="715" t="str">
        <f t="shared" si="5"/>
        <v>netaikoma</v>
      </c>
      <c r="N18" s="715" t="str">
        <f t="shared" si="5"/>
        <v>netaikoma</v>
      </c>
      <c r="O18" s="715" t="str">
        <f t="shared" si="5"/>
        <v>netaikoma</v>
      </c>
      <c r="P18" s="715" t="str">
        <f t="shared" si="5"/>
        <v>netaikoma</v>
      </c>
      <c r="Q18" s="715" t="str">
        <f t="shared" si="5"/>
        <v>netaikoma</v>
      </c>
      <c r="R18" s="715" t="str">
        <f t="shared" si="5"/>
        <v>netaikoma</v>
      </c>
      <c r="S18" s="715" t="str">
        <f t="shared" si="5"/>
        <v>netaikoma</v>
      </c>
      <c r="T18" s="715" t="str">
        <f t="shared" si="5"/>
        <v>netaikoma</v>
      </c>
      <c r="U18" s="715" t="str">
        <f t="shared" si="5"/>
        <v>netaikoma</v>
      </c>
      <c r="V18" s="715" t="str">
        <f t="shared" si="5"/>
        <v>netaikoma</v>
      </c>
      <c r="W18" s="716" t="str">
        <f t="shared" si="5"/>
        <v>netaikoma</v>
      </c>
    </row>
    <row r="19" spans="1:23" x14ac:dyDescent="0.25">
      <c r="A19" t="s">
        <v>446</v>
      </c>
      <c r="B19" s="197" t="s">
        <v>1650</v>
      </c>
      <c r="C19" s="198" t="str">
        <f t="shared" ref="C19" si="7">IF(C8=C11,"Gerai","Klaida")</f>
        <v>Klaida</v>
      </c>
      <c r="D19" s="199" t="str">
        <f>IF(D9="Taip",IF(D8=D11,"Gerai","Klaida"),"Gerai")</f>
        <v>Gerai</v>
      </c>
      <c r="E19" s="199" t="str">
        <f t="shared" ref="E19:W19" si="8">IF(E9="Taip",IF(E8=E11,"Gerai","Klaida"),"Gerai")</f>
        <v>Gerai</v>
      </c>
      <c r="F19" s="199" t="str">
        <f t="shared" si="8"/>
        <v>Gerai</v>
      </c>
      <c r="G19" s="199" t="str">
        <f t="shared" si="8"/>
        <v>Gerai</v>
      </c>
      <c r="H19" s="199" t="str">
        <f t="shared" si="8"/>
        <v>Gerai</v>
      </c>
      <c r="I19" s="199" t="str">
        <f t="shared" si="8"/>
        <v>Gerai</v>
      </c>
      <c r="J19" s="199" t="str">
        <f t="shared" si="8"/>
        <v>Gerai</v>
      </c>
      <c r="K19" s="199" t="str">
        <f t="shared" si="8"/>
        <v>Gerai</v>
      </c>
      <c r="L19" s="199" t="str">
        <f t="shared" si="8"/>
        <v>Gerai</v>
      </c>
      <c r="M19" s="199" t="str">
        <f t="shared" si="8"/>
        <v>Gerai</v>
      </c>
      <c r="N19" s="199" t="str">
        <f t="shared" si="8"/>
        <v>Gerai</v>
      </c>
      <c r="O19" s="199" t="str">
        <f t="shared" si="8"/>
        <v>Gerai</v>
      </c>
      <c r="P19" s="199" t="str">
        <f t="shared" si="8"/>
        <v>Gerai</v>
      </c>
      <c r="Q19" s="199" t="str">
        <f t="shared" si="8"/>
        <v>Gerai</v>
      </c>
      <c r="R19" s="199" t="str">
        <f t="shared" si="8"/>
        <v>Gerai</v>
      </c>
      <c r="S19" s="199" t="str">
        <f t="shared" si="8"/>
        <v>Gerai</v>
      </c>
      <c r="T19" s="199" t="str">
        <f t="shared" si="8"/>
        <v>Gerai</v>
      </c>
      <c r="U19" s="199" t="str">
        <f t="shared" si="8"/>
        <v>Gerai</v>
      </c>
      <c r="V19" s="199" t="str">
        <f t="shared" si="8"/>
        <v>Gerai</v>
      </c>
      <c r="W19" s="200" t="str">
        <f t="shared" si="8"/>
        <v>Gerai</v>
      </c>
    </row>
    <row r="20" spans="1:23" x14ac:dyDescent="0.25">
      <c r="A20" t="s">
        <v>447</v>
      </c>
      <c r="B20" s="197" t="s">
        <v>1651</v>
      </c>
      <c r="C20" s="196"/>
      <c r="D20" s="641" t="str">
        <f>IF(D9="Taip",IF(D11=0,"Neužpildyta","Gerai"),"Gerai")</f>
        <v>Gerai</v>
      </c>
      <c r="E20" s="641" t="str">
        <f t="shared" ref="E20:W20" si="9">IF(E9="Taip",IF(E11=0,"Neužpildyta","Gerai"),"Gerai")</f>
        <v>Gerai</v>
      </c>
      <c r="F20" s="641" t="str">
        <f t="shared" si="9"/>
        <v>Gerai</v>
      </c>
      <c r="G20" s="641" t="str">
        <f t="shared" si="9"/>
        <v>Gerai</v>
      </c>
      <c r="H20" s="641" t="str">
        <f t="shared" si="9"/>
        <v>Gerai</v>
      </c>
      <c r="I20" s="641" t="str">
        <f t="shared" si="9"/>
        <v>Gerai</v>
      </c>
      <c r="J20" s="641" t="str">
        <f t="shared" si="9"/>
        <v>Gerai</v>
      </c>
      <c r="K20" s="641" t="str">
        <f t="shared" si="9"/>
        <v>Gerai</v>
      </c>
      <c r="L20" s="641" t="str">
        <f t="shared" si="9"/>
        <v>Gerai</v>
      </c>
      <c r="M20" s="641" t="str">
        <f t="shared" si="9"/>
        <v>Gerai</v>
      </c>
      <c r="N20" s="641" t="str">
        <f t="shared" si="9"/>
        <v>Gerai</v>
      </c>
      <c r="O20" s="641" t="str">
        <f t="shared" si="9"/>
        <v>Gerai</v>
      </c>
      <c r="P20" s="641" t="str">
        <f t="shared" si="9"/>
        <v>Gerai</v>
      </c>
      <c r="Q20" s="641" t="str">
        <f t="shared" si="9"/>
        <v>Gerai</v>
      </c>
      <c r="R20" s="641" t="str">
        <f t="shared" si="9"/>
        <v>Gerai</v>
      </c>
      <c r="S20" s="641" t="str">
        <f t="shared" si="9"/>
        <v>Gerai</v>
      </c>
      <c r="T20" s="641" t="str">
        <f t="shared" si="9"/>
        <v>Gerai</v>
      </c>
      <c r="U20" s="641" t="str">
        <f t="shared" si="9"/>
        <v>Gerai</v>
      </c>
      <c r="V20" s="641" t="str">
        <f t="shared" si="9"/>
        <v>Gerai</v>
      </c>
      <c r="W20" s="641" t="str">
        <f t="shared" si="9"/>
        <v>Gerai</v>
      </c>
    </row>
    <row r="21" spans="1:23" x14ac:dyDescent="0.25">
      <c r="A21" t="s">
        <v>1649</v>
      </c>
      <c r="B21" s="197" t="s">
        <v>1652</v>
      </c>
      <c r="C21" s="198" t="str">
        <f>IF(C8=C15,"Gerai","Klaida")</f>
        <v>Klaida</v>
      </c>
      <c r="D21" s="199" t="str">
        <f t="shared" ref="D21:W21" si="10">IF(D10="Taip",IF(D8=D15,"Gerai","Klaida"),"Gerai")</f>
        <v>Gerai</v>
      </c>
      <c r="E21" s="199" t="str">
        <f t="shared" si="10"/>
        <v>Gerai</v>
      </c>
      <c r="F21" s="199" t="str">
        <f t="shared" si="10"/>
        <v>Gerai</v>
      </c>
      <c r="G21" s="199" t="str">
        <f t="shared" si="10"/>
        <v>Gerai</v>
      </c>
      <c r="H21" s="199" t="str">
        <f t="shared" si="10"/>
        <v>Gerai</v>
      </c>
      <c r="I21" s="199" t="str">
        <f t="shared" si="10"/>
        <v>Gerai</v>
      </c>
      <c r="J21" s="199" t="str">
        <f t="shared" si="10"/>
        <v>Gerai</v>
      </c>
      <c r="K21" s="199" t="str">
        <f t="shared" si="10"/>
        <v>Gerai</v>
      </c>
      <c r="L21" s="199" t="str">
        <f t="shared" si="10"/>
        <v>Gerai</v>
      </c>
      <c r="M21" s="199" t="str">
        <f t="shared" si="10"/>
        <v>Gerai</v>
      </c>
      <c r="N21" s="199" t="str">
        <f t="shared" si="10"/>
        <v>Gerai</v>
      </c>
      <c r="O21" s="199" t="str">
        <f t="shared" si="10"/>
        <v>Gerai</v>
      </c>
      <c r="P21" s="199" t="str">
        <f t="shared" si="10"/>
        <v>Gerai</v>
      </c>
      <c r="Q21" s="199" t="str">
        <f t="shared" si="10"/>
        <v>Gerai</v>
      </c>
      <c r="R21" s="199" t="str">
        <f t="shared" si="10"/>
        <v>Gerai</v>
      </c>
      <c r="S21" s="199" t="str">
        <f t="shared" si="10"/>
        <v>Gerai</v>
      </c>
      <c r="T21" s="199" t="str">
        <f t="shared" si="10"/>
        <v>Gerai</v>
      </c>
      <c r="U21" s="199" t="str">
        <f t="shared" si="10"/>
        <v>Gerai</v>
      </c>
      <c r="V21" s="199" t="str">
        <f t="shared" si="10"/>
        <v>Gerai</v>
      </c>
      <c r="W21" s="200" t="str">
        <f t="shared" si="10"/>
        <v>Gerai</v>
      </c>
    </row>
    <row r="22" spans="1:23" x14ac:dyDescent="0.25">
      <c r="A22" t="s">
        <v>1648</v>
      </c>
      <c r="B22" s="197" t="s">
        <v>1653</v>
      </c>
      <c r="C22" s="196"/>
      <c r="D22" s="641" t="str">
        <f>IF(D10="Taip",IF(D15=0,"Neužpildyta","Gerai"),"Gerai")</f>
        <v>Gerai</v>
      </c>
      <c r="E22" s="641" t="str">
        <f t="shared" ref="E22:W22" si="11">IF(E10="Taip",IF(E15=0,"Neužpildyta","Gerai"),"Gerai")</f>
        <v>Gerai</v>
      </c>
      <c r="F22" s="641" t="str">
        <f t="shared" si="11"/>
        <v>Gerai</v>
      </c>
      <c r="G22" s="641" t="str">
        <f t="shared" si="11"/>
        <v>Gerai</v>
      </c>
      <c r="H22" s="641" t="str">
        <f t="shared" si="11"/>
        <v>Gerai</v>
      </c>
      <c r="I22" s="641" t="str">
        <f t="shared" si="11"/>
        <v>Gerai</v>
      </c>
      <c r="J22" s="641" t="str">
        <f t="shared" si="11"/>
        <v>Gerai</v>
      </c>
      <c r="K22" s="641" t="str">
        <f t="shared" si="11"/>
        <v>Gerai</v>
      </c>
      <c r="L22" s="641" t="str">
        <f t="shared" si="11"/>
        <v>Gerai</v>
      </c>
      <c r="M22" s="641" t="str">
        <f t="shared" si="11"/>
        <v>Gerai</v>
      </c>
      <c r="N22" s="641" t="str">
        <f t="shared" si="11"/>
        <v>Gerai</v>
      </c>
      <c r="O22" s="641" t="str">
        <f t="shared" si="11"/>
        <v>Gerai</v>
      </c>
      <c r="P22" s="641" t="str">
        <f t="shared" si="11"/>
        <v>Gerai</v>
      </c>
      <c r="Q22" s="641" t="str">
        <f t="shared" si="11"/>
        <v>Gerai</v>
      </c>
      <c r="R22" s="641" t="str">
        <f t="shared" si="11"/>
        <v>Gerai</v>
      </c>
      <c r="S22" s="641" t="str">
        <f t="shared" si="11"/>
        <v>Gerai</v>
      </c>
      <c r="T22" s="641" t="str">
        <f t="shared" si="11"/>
        <v>Gerai</v>
      </c>
      <c r="U22" s="641" t="str">
        <f t="shared" si="11"/>
        <v>Gerai</v>
      </c>
      <c r="V22" s="641" t="str">
        <f t="shared" si="11"/>
        <v>Gerai</v>
      </c>
      <c r="W22" s="641" t="str">
        <f t="shared" si="11"/>
        <v>Gerai</v>
      </c>
    </row>
    <row r="24" spans="1:23" x14ac:dyDescent="0.25">
      <c r="B24" s="95"/>
    </row>
    <row r="25" spans="1:23" x14ac:dyDescent="0.25">
      <c r="B25" s="95"/>
    </row>
    <row r="26" spans="1:23" x14ac:dyDescent="0.25">
      <c r="A26" s="1"/>
      <c r="B26" s="360" t="s">
        <v>1356</v>
      </c>
    </row>
    <row r="27" spans="1:23" ht="180" x14ac:dyDescent="0.25">
      <c r="A27" s="1">
        <v>1</v>
      </c>
      <c r="B27" s="335" t="s">
        <v>1634</v>
      </c>
    </row>
    <row r="28" spans="1:23" ht="105" x14ac:dyDescent="0.25">
      <c r="A28" s="1">
        <v>2</v>
      </c>
      <c r="B28" s="335" t="s">
        <v>1633</v>
      </c>
    </row>
    <row r="29" spans="1:23" ht="45" x14ac:dyDescent="0.25">
      <c r="A29" s="1">
        <v>3</v>
      </c>
      <c r="B29" s="335" t="s">
        <v>1359</v>
      </c>
    </row>
    <row r="30" spans="1:23" ht="45" x14ac:dyDescent="0.25">
      <c r="A30" s="1">
        <v>4</v>
      </c>
      <c r="B30" s="335" t="s">
        <v>1358</v>
      </c>
    </row>
    <row r="31" spans="1:23" ht="60" x14ac:dyDescent="0.25">
      <c r="A31" s="1">
        <v>5</v>
      </c>
      <c r="B31" s="335" t="s">
        <v>1357</v>
      </c>
    </row>
    <row r="32" spans="1:23" ht="105" x14ac:dyDescent="0.25">
      <c r="A32" s="1">
        <v>6</v>
      </c>
      <c r="B32" s="335" t="s">
        <v>1656</v>
      </c>
    </row>
  </sheetData>
  <sheetProtection algorithmName="SHA-512" hashValue="gsiyD6iunLPq9N9+KqRhHc3DkDUxDuD0KMBX/pvhsTG6w6yNfP78+pzL4K6qpAAcq5LdvGGMZUd+qzGzYGcbyQ==" saltValue="DyAo3ccz1rw+SIlpLiD5EQ==" spinCount="100000" sheet="1" objects="1" scenarios="1"/>
  <mergeCells count="1">
    <mergeCell ref="C9:C10"/>
  </mergeCells>
  <phoneticPr fontId="8" type="noConversion"/>
  <dataValidations xWindow="514" yWindow="600" count="1">
    <dataValidation type="decimal" allowBlank="1" showInputMessage="1" showErrorMessage="1" prompt="Maksimali reikšmė - 100" sqref="D12:W14 D16:W18" xr:uid="{715F3102-926F-4F1F-8EA2-AE82F5C5211D}">
      <formula1>0</formula1>
      <formula2>100</formula2>
    </dataValidation>
  </dataValidations>
  <pageMargins left="0.70866141732283472" right="0.70866141732283472" top="0.74803149606299213" bottom="0.74803149606299213" header="0.31496062992125984" footer="0.31496062992125984"/>
  <pageSetup paperSize="9" pageOrder="overThenDown" orientation="landscape" horizontalDpi="4294967293" verticalDpi="0" r:id="rId1"/>
  <headerFooter>
    <oddHeader>&amp;C14. Įgyvendinant VPS planuojamų sukurti darbo vietų paskirstymas pagal amžių ir lytį</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AB1AF-FF34-4DB8-A39F-6ED6F18B6E0A}">
  <dimension ref="A1:G177"/>
  <sheetViews>
    <sheetView zoomScale="110" zoomScaleNormal="110" workbookViewId="0">
      <selection activeCell="B5" sqref="B5:G78"/>
    </sheetView>
  </sheetViews>
  <sheetFormatPr defaultColWidth="9.140625" defaultRowHeight="15" x14ac:dyDescent="0.25"/>
  <cols>
    <col min="1" max="1" width="8.7109375" style="106" customWidth="1"/>
    <col min="2" max="2" width="12.7109375" style="106" customWidth="1"/>
    <col min="3" max="3" width="28.7109375" style="13" customWidth="1"/>
    <col min="4" max="4" width="70.7109375" style="13" customWidth="1"/>
    <col min="5" max="7" width="20.7109375" style="13" customWidth="1"/>
    <col min="8" max="8" width="50.7109375" style="13" customWidth="1"/>
    <col min="9" max="9" width="40.7109375" style="13" customWidth="1"/>
    <col min="10" max="10" width="20.7109375" style="13" customWidth="1"/>
    <col min="11" max="16384" width="9.140625" style="13"/>
  </cols>
  <sheetData>
    <row r="1" spans="1:7" s="42" customFormat="1" ht="18.75" x14ac:dyDescent="0.25">
      <c r="A1" s="104" t="s">
        <v>221</v>
      </c>
      <c r="B1" s="44" t="s">
        <v>636</v>
      </c>
      <c r="C1" s="44"/>
      <c r="D1" s="44"/>
      <c r="E1" s="44"/>
      <c r="F1" s="44"/>
      <c r="G1" s="44"/>
    </row>
    <row r="2" spans="1:7" x14ac:dyDescent="0.25">
      <c r="A2" s="105"/>
      <c r="B2" s="105"/>
      <c r="C2" s="1"/>
      <c r="D2" s="1"/>
      <c r="E2" s="1"/>
      <c r="F2" s="1"/>
      <c r="G2" s="1"/>
    </row>
    <row r="3" spans="1:7" x14ac:dyDescent="0.25">
      <c r="A3" s="1"/>
      <c r="B3" s="140" t="s">
        <v>1272</v>
      </c>
      <c r="C3" s="205" t="str">
        <f>'1'!C8</f>
        <v>RASE</v>
      </c>
    </row>
    <row r="4" spans="1:7" customFormat="1" ht="15.75" thickBot="1" x14ac:dyDescent="0.3"/>
    <row r="5" spans="1:7" x14ac:dyDescent="0.25">
      <c r="A5" s="105"/>
      <c r="B5" s="318">
        <v>1</v>
      </c>
      <c r="C5" s="319">
        <v>2</v>
      </c>
      <c r="D5" s="319">
        <v>3</v>
      </c>
      <c r="E5" s="319">
        <v>4</v>
      </c>
      <c r="F5" s="319">
        <v>5</v>
      </c>
      <c r="G5" s="321">
        <v>6</v>
      </c>
    </row>
    <row r="6" spans="1:7" ht="45" x14ac:dyDescent="0.25">
      <c r="A6" s="105"/>
      <c r="B6" s="362" t="s">
        <v>54</v>
      </c>
      <c r="C6" s="96" t="s">
        <v>659</v>
      </c>
      <c r="D6" s="32" t="s">
        <v>660</v>
      </c>
      <c r="E6" s="97" t="s">
        <v>642</v>
      </c>
      <c r="F6" s="97" t="s">
        <v>643</v>
      </c>
      <c r="G6" s="363" t="s">
        <v>1348</v>
      </c>
    </row>
    <row r="7" spans="1:7" x14ac:dyDescent="0.25">
      <c r="A7" s="105" t="s">
        <v>243</v>
      </c>
      <c r="B7" s="364" t="s">
        <v>0</v>
      </c>
      <c r="C7" s="23" t="s">
        <v>20</v>
      </c>
      <c r="D7" s="98" t="str">
        <f>VLOOKUP(B7,'7'!$B$7:$C$26,2,FALSE)</f>
        <v>Ekonominės rajono plėtros skatinimas, kuriant naujus verslus rajone</v>
      </c>
      <c r="E7" s="746" t="str">
        <f>HLOOKUP(B7,'10'!$D$6:$W$18,13,FALSE)</f>
        <v>Ši priemonė prisideda prie VPS poreikio – skatinti ekonominę plėtrą, kuriant darbo vietas, plečiant paslaugų spektrą, diegiant inovacijas, skaitmeninimą; turizmui palankios aplinkos plėtojimas – tenkinimo,  kadangi kuriant naujus verslus bus paskatinta ekonominė plėtra, sukurtos naujos darbo vietos, išplėstas teikiamų paslaugų spektras rajone, užtikrinta turizmui palankios aplinkos plėtra. Pokyčių kiekybiniai rodikliai pateikti 14-oje lentelėje.</v>
      </c>
      <c r="F7" s="747"/>
      <c r="G7" s="748"/>
    </row>
    <row r="8" spans="1:7" x14ac:dyDescent="0.25">
      <c r="A8" s="105" t="s">
        <v>244</v>
      </c>
      <c r="B8" s="365"/>
      <c r="C8" s="99" t="s">
        <v>537</v>
      </c>
      <c r="D8" s="100">
        <f>VLOOKUP(B7,'9'!$B$8:$D$27,3,FALSE)</f>
        <v>1</v>
      </c>
      <c r="E8" s="749"/>
      <c r="F8" s="750"/>
      <c r="G8" s="751"/>
    </row>
    <row r="9" spans="1:7" ht="45" x14ac:dyDescent="0.25">
      <c r="A9" s="105" t="s">
        <v>245</v>
      </c>
      <c r="B9" s="365"/>
      <c r="C9" s="101" t="s">
        <v>639</v>
      </c>
      <c r="D9" s="89" t="s">
        <v>1806</v>
      </c>
      <c r="E9" s="750"/>
      <c r="F9" s="750"/>
      <c r="G9" s="751"/>
    </row>
    <row r="10" spans="1:7" x14ac:dyDescent="0.25">
      <c r="A10" s="105" t="s">
        <v>246</v>
      </c>
      <c r="B10" s="365"/>
      <c r="C10" s="102" t="s">
        <v>640</v>
      </c>
      <c r="D10" s="90"/>
      <c r="E10" s="750"/>
      <c r="F10" s="750"/>
      <c r="G10" s="751"/>
    </row>
    <row r="11" spans="1:7" x14ac:dyDescent="0.25">
      <c r="A11" s="105" t="s">
        <v>247</v>
      </c>
      <c r="B11" s="365"/>
      <c r="C11" s="103" t="s">
        <v>641</v>
      </c>
      <c r="D11" s="91"/>
      <c r="E11" s="753"/>
      <c r="F11" s="753"/>
      <c r="G11" s="754"/>
    </row>
    <row r="12" spans="1:7" ht="60" x14ac:dyDescent="0.25">
      <c r="A12" s="105" t="s">
        <v>248</v>
      </c>
      <c r="B12" s="365"/>
      <c r="C12" s="28" t="s">
        <v>366</v>
      </c>
      <c r="D12" s="92" t="s">
        <v>1820</v>
      </c>
      <c r="E12" s="13">
        <v>638</v>
      </c>
      <c r="F12" s="13">
        <v>2023</v>
      </c>
      <c r="G12" s="366">
        <v>640</v>
      </c>
    </row>
    <row r="13" spans="1:7" ht="30" x14ac:dyDescent="0.25">
      <c r="A13" s="105" t="s">
        <v>249</v>
      </c>
      <c r="B13" s="365"/>
      <c r="C13" s="28" t="s">
        <v>367</v>
      </c>
      <c r="D13" s="92" t="s">
        <v>1822</v>
      </c>
      <c r="E13" s="13">
        <v>0</v>
      </c>
      <c r="F13" s="13">
        <v>2023</v>
      </c>
      <c r="G13" s="366">
        <v>2</v>
      </c>
    </row>
    <row r="14" spans="1:7" x14ac:dyDescent="0.25">
      <c r="A14" s="105" t="s">
        <v>250</v>
      </c>
      <c r="B14" s="367"/>
      <c r="C14" s="26" t="s">
        <v>368</v>
      </c>
      <c r="D14" s="93"/>
      <c r="E14" s="94"/>
      <c r="F14" s="94"/>
      <c r="G14" s="368"/>
    </row>
    <row r="15" spans="1:7" x14ac:dyDescent="0.25">
      <c r="A15" s="105" t="s">
        <v>251</v>
      </c>
      <c r="B15" s="364" t="s">
        <v>1</v>
      </c>
      <c r="C15" s="23" t="s">
        <v>20</v>
      </c>
      <c r="D15" s="98" t="str">
        <f>VLOOKUP(B15,'7'!$B$7:$C$26,2,FALSE)</f>
        <v>Ekonominės rajono plėtros skatinimas, plėtojant esamus rajono verslus</v>
      </c>
      <c r="E15" s="746" t="str">
        <f>HLOOKUP(B15,'10'!$D$6:$W$18,13,FALSE)</f>
        <v>Ši priemonė prisideda prie VPS poreikio – skatinti ekonominę plėtrą, kuriant darbo vietas, plečiant paslaugų spektrą, diegiant inovacijas, skaitmeninimą – tenkinimo,  kadangi plėtojant esamus verslus bus paskatinta ekonominė plėtra ir inovacijų diegimas, sukurtos naujos darbo vietos, išplėstas teikiamų paslaugų spektras rajone. Pokyčių kiekybiniai rodikliai pateikti 14-oje lentelėje.</v>
      </c>
      <c r="F15" s="747"/>
      <c r="G15" s="748"/>
    </row>
    <row r="16" spans="1:7" x14ac:dyDescent="0.25">
      <c r="A16" s="105" t="s">
        <v>252</v>
      </c>
      <c r="B16" s="365"/>
      <c r="C16" s="99" t="s">
        <v>537</v>
      </c>
      <c r="D16" s="100">
        <f>VLOOKUP(B15,'9'!$B$8:$D$27,3,FALSE)</f>
        <v>1</v>
      </c>
      <c r="E16" s="749"/>
      <c r="F16" s="750"/>
      <c r="G16" s="751"/>
    </row>
    <row r="17" spans="1:7" ht="45" x14ac:dyDescent="0.25">
      <c r="A17" s="105" t="s">
        <v>478</v>
      </c>
      <c r="B17" s="365"/>
      <c r="C17" s="23" t="s">
        <v>639</v>
      </c>
      <c r="D17" s="89" t="s">
        <v>1806</v>
      </c>
      <c r="E17" s="750"/>
      <c r="F17" s="750"/>
      <c r="G17" s="751"/>
    </row>
    <row r="18" spans="1:7" x14ac:dyDescent="0.25">
      <c r="A18" s="105" t="s">
        <v>479</v>
      </c>
      <c r="B18" s="365"/>
      <c r="C18" s="28" t="s">
        <v>640</v>
      </c>
      <c r="D18" s="90"/>
      <c r="E18" s="750"/>
      <c r="F18" s="750"/>
      <c r="G18" s="751"/>
    </row>
    <row r="19" spans="1:7" x14ac:dyDescent="0.25">
      <c r="A19" s="105" t="s">
        <v>480</v>
      </c>
      <c r="B19" s="365"/>
      <c r="C19" s="26" t="s">
        <v>641</v>
      </c>
      <c r="D19" s="91"/>
      <c r="E19" s="753"/>
      <c r="F19" s="753"/>
      <c r="G19" s="754"/>
    </row>
    <row r="20" spans="1:7" ht="30" x14ac:dyDescent="0.25">
      <c r="A20" s="105" t="s">
        <v>943</v>
      </c>
      <c r="B20" s="365"/>
      <c r="C20" s="28" t="s">
        <v>366</v>
      </c>
      <c r="D20" s="92" t="s">
        <v>1821</v>
      </c>
      <c r="E20" s="13">
        <v>0</v>
      </c>
      <c r="F20" s="13">
        <v>2023</v>
      </c>
      <c r="G20" s="366">
        <v>2</v>
      </c>
    </row>
    <row r="21" spans="1:7" ht="30" x14ac:dyDescent="0.25">
      <c r="A21" s="105" t="s">
        <v>944</v>
      </c>
      <c r="B21" s="365"/>
      <c r="C21" s="28" t="s">
        <v>367</v>
      </c>
      <c r="D21" s="92" t="s">
        <v>1823</v>
      </c>
      <c r="E21" s="13">
        <v>21105</v>
      </c>
      <c r="F21" s="13">
        <v>2021</v>
      </c>
      <c r="G21" s="366" t="s">
        <v>1808</v>
      </c>
    </row>
    <row r="22" spans="1:7" x14ac:dyDescent="0.25">
      <c r="A22" s="105" t="s">
        <v>945</v>
      </c>
      <c r="B22" s="367"/>
      <c r="C22" s="26" t="s">
        <v>368</v>
      </c>
      <c r="D22" s="93"/>
      <c r="E22" s="94"/>
      <c r="F22" s="94"/>
      <c r="G22" s="368"/>
    </row>
    <row r="23" spans="1:7" x14ac:dyDescent="0.25">
      <c r="A23" s="105" t="s">
        <v>946</v>
      </c>
      <c r="B23" s="364" t="s">
        <v>2</v>
      </c>
      <c r="C23" s="23" t="s">
        <v>20</v>
      </c>
      <c r="D23" s="98" t="str">
        <f>VLOOKUP(B23,'7'!$B$7:$C$26,2,FALSE)</f>
        <v>Skaitmeninimo skatinimas žemės ūkio sektoriuje</v>
      </c>
      <c r="E23" s="746" t="str">
        <f>HLOOKUP(B23,'10'!$D$6:$W$18,13,FALSE)</f>
        <v>Ši priemonė prisideda prie VPS poreikio – skatinti ekonominę plėtrą, kuriant darbo vietas, plečiant paslaugų spektrą, diegiant inovacijas, skaitmeninimą – tenkinimo,  kadangi skatinant žemės ūkio sektoriaus pokyčius bus paskatinta ir rajono ekonominė plėtra, skaitmeninimas ir inovacijų diegimas, sukurtos naujos darbo vietos. Pokyčių kiekybiniai rodikliai pateikti 14-oje lentelėje.</v>
      </c>
      <c r="F23" s="747"/>
      <c r="G23" s="748"/>
    </row>
    <row r="24" spans="1:7" x14ac:dyDescent="0.25">
      <c r="A24" s="105" t="s">
        <v>947</v>
      </c>
      <c r="B24" s="365"/>
      <c r="C24" s="99" t="s">
        <v>537</v>
      </c>
      <c r="D24" s="100">
        <f>VLOOKUP(B23,'9'!$B$8:$D$27,3,FALSE)</f>
        <v>1</v>
      </c>
      <c r="E24" s="749"/>
      <c r="F24" s="750"/>
      <c r="G24" s="751"/>
    </row>
    <row r="25" spans="1:7" ht="45" x14ac:dyDescent="0.25">
      <c r="A25" s="105" t="s">
        <v>948</v>
      </c>
      <c r="B25" s="365"/>
      <c r="C25" s="23" t="s">
        <v>639</v>
      </c>
      <c r="D25" s="89" t="s">
        <v>1806</v>
      </c>
      <c r="E25" s="749"/>
      <c r="F25" s="750"/>
      <c r="G25" s="751"/>
    </row>
    <row r="26" spans="1:7" x14ac:dyDescent="0.25">
      <c r="A26" s="105" t="s">
        <v>949</v>
      </c>
      <c r="B26" s="365"/>
      <c r="C26" s="28" t="s">
        <v>640</v>
      </c>
      <c r="D26" s="90"/>
      <c r="E26" s="749"/>
      <c r="F26" s="750"/>
      <c r="G26" s="751"/>
    </row>
    <row r="27" spans="1:7" x14ac:dyDescent="0.25">
      <c r="A27" s="105" t="s">
        <v>950</v>
      </c>
      <c r="B27" s="365"/>
      <c r="C27" s="26" t="s">
        <v>641</v>
      </c>
      <c r="D27" s="91"/>
      <c r="E27" s="752"/>
      <c r="F27" s="753"/>
      <c r="G27" s="754"/>
    </row>
    <row r="28" spans="1:7" ht="45" x14ac:dyDescent="0.25">
      <c r="A28" s="105" t="s">
        <v>951</v>
      </c>
      <c r="B28" s="365"/>
      <c r="C28" s="28" t="s">
        <v>366</v>
      </c>
      <c r="D28" s="92" t="s">
        <v>1837</v>
      </c>
      <c r="E28" s="13">
        <v>0</v>
      </c>
      <c r="F28" s="13">
        <v>2023</v>
      </c>
      <c r="G28" s="366">
        <v>1</v>
      </c>
    </row>
    <row r="29" spans="1:7" x14ac:dyDescent="0.25">
      <c r="A29" s="105" t="s">
        <v>952</v>
      </c>
      <c r="B29" s="365"/>
      <c r="C29" s="28" t="s">
        <v>367</v>
      </c>
      <c r="D29" s="92"/>
      <c r="G29" s="366"/>
    </row>
    <row r="30" spans="1:7" x14ac:dyDescent="0.25">
      <c r="A30" s="105" t="s">
        <v>953</v>
      </c>
      <c r="B30" s="367"/>
      <c r="C30" s="26" t="s">
        <v>368</v>
      </c>
      <c r="D30" s="93"/>
      <c r="E30" s="94"/>
      <c r="F30" s="94"/>
      <c r="G30" s="368"/>
    </row>
    <row r="31" spans="1:7" x14ac:dyDescent="0.25">
      <c r="A31" s="105" t="s">
        <v>954</v>
      </c>
      <c r="B31" s="364" t="s">
        <v>3</v>
      </c>
      <c r="C31" s="23" t="s">
        <v>20</v>
      </c>
      <c r="D31" s="98" t="str">
        <f>VLOOKUP(B31,'7'!$B$7:$C$26,2,FALSE)</f>
        <v>NVO socialinio verslo kūrimas ir plėtra</v>
      </c>
      <c r="E31" s="746" t="str">
        <f>HLOOKUP(B31,'10'!$D$6:$W$18,13,FALSE)</f>
        <v>Ši priemonė prisideda prie VPS poreikio – skatinti ekonominę plėtrą, kuriant darbo vietas, plečiant paslaugų spektrą, diegiant inovacijas, skaitmeninimą; turizmui palankios aplinkos plėtojimas – tenkinimo,  kadangi kuriant naujus ar plečiant esamus socialinius verslus bus paskatinta ekonominė plėtra, sukurtos naujos darbo vietos, išplėstas teikiamų socialinių paslaugų spektras rajone. Pokyčių kiekybiniai rodikliai pateikti 14-oje lentelėje.</v>
      </c>
      <c r="F31" s="747"/>
      <c r="G31" s="748"/>
    </row>
    <row r="32" spans="1:7" x14ac:dyDescent="0.25">
      <c r="A32" s="105" t="s">
        <v>955</v>
      </c>
      <c r="B32" s="365"/>
      <c r="C32" s="99" t="s">
        <v>537</v>
      </c>
      <c r="D32" s="100">
        <f>VLOOKUP(B31,'9'!$B$8:$D$27,3,FALSE)</f>
        <v>1</v>
      </c>
      <c r="E32" s="749"/>
      <c r="F32" s="750"/>
      <c r="G32" s="751"/>
    </row>
    <row r="33" spans="1:7" ht="45" x14ac:dyDescent="0.25">
      <c r="A33" s="105" t="s">
        <v>956</v>
      </c>
      <c r="B33" s="365"/>
      <c r="C33" s="23" t="s">
        <v>639</v>
      </c>
      <c r="D33" s="89" t="s">
        <v>1806</v>
      </c>
      <c r="E33" s="749"/>
      <c r="F33" s="750"/>
      <c r="G33" s="751"/>
    </row>
    <row r="34" spans="1:7" x14ac:dyDescent="0.25">
      <c r="A34" s="105" t="s">
        <v>957</v>
      </c>
      <c r="B34" s="365"/>
      <c r="C34" s="28" t="s">
        <v>640</v>
      </c>
      <c r="D34" s="90"/>
      <c r="E34" s="749"/>
      <c r="F34" s="750"/>
      <c r="G34" s="751"/>
    </row>
    <row r="35" spans="1:7" x14ac:dyDescent="0.25">
      <c r="A35" s="105" t="s">
        <v>958</v>
      </c>
      <c r="B35" s="365"/>
      <c r="C35" s="26" t="s">
        <v>641</v>
      </c>
      <c r="D35" s="91"/>
      <c r="E35" s="752"/>
      <c r="F35" s="753"/>
      <c r="G35" s="754"/>
    </row>
    <row r="36" spans="1:7" ht="30" x14ac:dyDescent="0.25">
      <c r="A36" s="105" t="s">
        <v>959</v>
      </c>
      <c r="B36" s="365"/>
      <c r="C36" s="28" t="s">
        <v>366</v>
      </c>
      <c r="D36" s="92" t="s">
        <v>1817</v>
      </c>
      <c r="E36" s="13">
        <v>21105</v>
      </c>
      <c r="F36" s="13">
        <v>2021</v>
      </c>
      <c r="G36" s="366" t="s">
        <v>1808</v>
      </c>
    </row>
    <row r="37" spans="1:7" x14ac:dyDescent="0.25">
      <c r="A37" s="105" t="s">
        <v>960</v>
      </c>
      <c r="B37" s="365"/>
      <c r="C37" s="28" t="s">
        <v>367</v>
      </c>
      <c r="D37" s="92"/>
      <c r="G37" s="366"/>
    </row>
    <row r="38" spans="1:7" x14ac:dyDescent="0.25">
      <c r="A38" s="105" t="s">
        <v>961</v>
      </c>
      <c r="B38" s="367"/>
      <c r="C38" s="26" t="s">
        <v>368</v>
      </c>
      <c r="D38" s="93"/>
      <c r="E38" s="94"/>
      <c r="F38" s="94"/>
      <c r="G38" s="368"/>
    </row>
    <row r="39" spans="1:7" x14ac:dyDescent="0.25">
      <c r="A39" s="105" t="s">
        <v>962</v>
      </c>
      <c r="B39" s="364" t="s">
        <v>4</v>
      </c>
      <c r="C39" s="23" t="s">
        <v>20</v>
      </c>
      <c r="D39" s="98" t="str">
        <f>VLOOKUP(B39,'7'!$B$7:$C$26,2,FALSE)</f>
        <v>Bendruomeninių verslumo iniciatyvų kūrimas ir plėtra</v>
      </c>
      <c r="E39" s="746" t="str">
        <f>HLOOKUP(B39,'10'!$D$6:$W$18,13,FALSE)</f>
        <v>Ši priemonė prisideda prie VPS poreikio – skatinti NVO verslumo iniciatyvas ir kitas veiklas, kurios didintų gyventojų užimtumą, stiprintų materialinę bazę, skatintų socialinę įtraukti, kadangi kuriant verslumo iniciatyvas būtų prisidedam prie rajono gyventojų užimtumo, padidintas teikiamų paslaugų spektras, užtikrinta didesnė vietos gyventojų galimybė pasinaudoti paslaugomis. Taip kuriant teikiamą pokyti rajono socialiame ir ekonominiame gyvenime.</v>
      </c>
      <c r="F39" s="747"/>
      <c r="G39" s="748"/>
    </row>
    <row r="40" spans="1:7" x14ac:dyDescent="0.25">
      <c r="A40" s="105" t="s">
        <v>963</v>
      </c>
      <c r="B40" s="365"/>
      <c r="C40" s="99" t="s">
        <v>537</v>
      </c>
      <c r="D40" s="100">
        <f>VLOOKUP(B39,'9'!$B$8:$D$27,3,FALSE)</f>
        <v>1</v>
      </c>
      <c r="E40" s="749"/>
      <c r="F40" s="750"/>
      <c r="G40" s="751"/>
    </row>
    <row r="41" spans="1:7" ht="30" x14ac:dyDescent="0.25">
      <c r="A41" s="105" t="s">
        <v>964</v>
      </c>
      <c r="B41" s="365"/>
      <c r="C41" s="23" t="s">
        <v>639</v>
      </c>
      <c r="D41" s="89" t="s">
        <v>1807</v>
      </c>
      <c r="E41" s="749"/>
      <c r="F41" s="750"/>
      <c r="G41" s="751"/>
    </row>
    <row r="42" spans="1:7" x14ac:dyDescent="0.25">
      <c r="A42" s="105" t="s">
        <v>965</v>
      </c>
      <c r="B42" s="365"/>
      <c r="C42" s="28" t="s">
        <v>640</v>
      </c>
      <c r="D42" s="90"/>
      <c r="E42" s="749"/>
      <c r="F42" s="750"/>
      <c r="G42" s="751"/>
    </row>
    <row r="43" spans="1:7" x14ac:dyDescent="0.25">
      <c r="A43" s="105" t="s">
        <v>966</v>
      </c>
      <c r="B43" s="365"/>
      <c r="C43" s="26" t="s">
        <v>641</v>
      </c>
      <c r="D43" s="91"/>
      <c r="E43" s="752"/>
      <c r="F43" s="753"/>
      <c r="G43" s="754"/>
    </row>
    <row r="44" spans="1:7" ht="30" x14ac:dyDescent="0.25">
      <c r="A44" s="105" t="s">
        <v>967</v>
      </c>
      <c r="B44" s="365"/>
      <c r="C44" s="28" t="s">
        <v>366</v>
      </c>
      <c r="D44" s="92" t="s">
        <v>1838</v>
      </c>
      <c r="E44" s="13">
        <v>0</v>
      </c>
      <c r="F44" s="13">
        <v>2022</v>
      </c>
      <c r="G44" s="366">
        <v>6</v>
      </c>
    </row>
    <row r="45" spans="1:7" x14ac:dyDescent="0.25">
      <c r="A45" s="105" t="s">
        <v>968</v>
      </c>
      <c r="B45" s="365"/>
      <c r="C45" s="28" t="s">
        <v>367</v>
      </c>
      <c r="D45" s="92"/>
      <c r="G45" s="366"/>
    </row>
    <row r="46" spans="1:7" x14ac:dyDescent="0.25">
      <c r="A46" s="105" t="s">
        <v>969</v>
      </c>
      <c r="B46" s="367"/>
      <c r="C46" s="26" t="s">
        <v>368</v>
      </c>
      <c r="D46" s="93"/>
      <c r="E46" s="94"/>
      <c r="F46" s="94"/>
      <c r="G46" s="368"/>
    </row>
    <row r="47" spans="1:7" ht="30" x14ac:dyDescent="0.25">
      <c r="A47" s="105" t="s">
        <v>970</v>
      </c>
      <c r="B47" s="364" t="s">
        <v>5</v>
      </c>
      <c r="C47" s="23" t="s">
        <v>1107</v>
      </c>
      <c r="D47" s="98" t="str">
        <f>VLOOKUP(B47,'7'!$B$7:$C$26,2,FALSE)</f>
        <v>Viešųjų paslaugų ir infrastruktūros prieinamumas vietos bendruomenei didinimas</v>
      </c>
      <c r="E47" s="746" t="str">
        <f>HLOOKUP(B47,'10'!$D$6:$W$18,13,FALSE)</f>
        <v>Ši priemonė prisideda prie VPS poreikio – skatinti NVO verslumo iniciatyvas ir kitas veiklas, kurios didintų gyventojų užimtumą, stiprintų materialinę bazę, skatintų socialinę įtraukti – tenkinimo, kadangi didinant viešosios infrastruktūros prieinamumą būtų prisidedam prie rajono gyventojų laisvalaikio užimtumo, padidintas teikiamų paslaugų spektras, užtikrinta didesnė vietos gyventojų galimybė pasinaudoti paslaugomis. Taip kuriant teikiamą pokyti rajono socialiame ir ekonominiame gyvenime.</v>
      </c>
      <c r="F47" s="747"/>
      <c r="G47" s="748"/>
    </row>
    <row r="48" spans="1:7" x14ac:dyDescent="0.25">
      <c r="A48" s="105" t="s">
        <v>971</v>
      </c>
      <c r="B48" s="365"/>
      <c r="C48" s="99" t="s">
        <v>537</v>
      </c>
      <c r="D48" s="100">
        <f>VLOOKUP(B47,'9'!$B$8:$D$27,3,FALSE)</f>
        <v>1</v>
      </c>
      <c r="E48" s="749"/>
      <c r="F48" s="750"/>
      <c r="G48" s="751"/>
    </row>
    <row r="49" spans="1:7" ht="30" x14ac:dyDescent="0.25">
      <c r="A49" s="105" t="s">
        <v>972</v>
      </c>
      <c r="B49" s="365"/>
      <c r="C49" s="23" t="s">
        <v>639</v>
      </c>
      <c r="D49" s="89" t="s">
        <v>1807</v>
      </c>
      <c r="E49" s="749"/>
      <c r="F49" s="750"/>
      <c r="G49" s="751"/>
    </row>
    <row r="50" spans="1:7" x14ac:dyDescent="0.25">
      <c r="A50" s="105" t="s">
        <v>973</v>
      </c>
      <c r="B50" s="365"/>
      <c r="C50" s="28" t="s">
        <v>640</v>
      </c>
      <c r="D50" s="90"/>
      <c r="E50" s="749"/>
      <c r="F50" s="750"/>
      <c r="G50" s="751"/>
    </row>
    <row r="51" spans="1:7" x14ac:dyDescent="0.25">
      <c r="A51" s="105" t="s">
        <v>974</v>
      </c>
      <c r="B51" s="365"/>
      <c r="C51" s="26" t="s">
        <v>641</v>
      </c>
      <c r="D51" s="91"/>
      <c r="E51" s="752"/>
      <c r="F51" s="753"/>
      <c r="G51" s="754"/>
    </row>
    <row r="52" spans="1:7" ht="30" x14ac:dyDescent="0.25">
      <c r="A52" s="105" t="s">
        <v>975</v>
      </c>
      <c r="B52" s="365"/>
      <c r="C52" s="28" t="s">
        <v>366</v>
      </c>
      <c r="D52" s="92" t="s">
        <v>1844</v>
      </c>
      <c r="E52" s="13">
        <v>0</v>
      </c>
      <c r="F52" s="13">
        <v>2023</v>
      </c>
      <c r="G52" s="366">
        <v>2</v>
      </c>
    </row>
    <row r="53" spans="1:7" ht="30" x14ac:dyDescent="0.25">
      <c r="A53" s="105" t="s">
        <v>976</v>
      </c>
      <c r="B53" s="365"/>
      <c r="C53" s="28" t="s">
        <v>367</v>
      </c>
      <c r="D53" s="92" t="s">
        <v>1849</v>
      </c>
      <c r="E53" s="13">
        <v>16853</v>
      </c>
      <c r="F53" s="13">
        <v>2022</v>
      </c>
      <c r="G53" s="366" t="s">
        <v>1850</v>
      </c>
    </row>
    <row r="54" spans="1:7" x14ac:dyDescent="0.25">
      <c r="A54" s="105" t="s">
        <v>977</v>
      </c>
      <c r="B54" s="367"/>
      <c r="C54" s="26" t="s">
        <v>368</v>
      </c>
      <c r="D54" s="93"/>
      <c r="E54" s="94"/>
      <c r="F54" s="94"/>
      <c r="G54" s="368"/>
    </row>
    <row r="55" spans="1:7" x14ac:dyDescent="0.25">
      <c r="A55" s="105" t="s">
        <v>978</v>
      </c>
      <c r="B55" s="364" t="s">
        <v>6</v>
      </c>
      <c r="C55" s="23" t="s">
        <v>20</v>
      </c>
      <c r="D55" s="98" t="str">
        <f>VLOOKUP(B55,'7'!$B$7:$C$26,2,FALSE)</f>
        <v>NVO iniciatyvų skatinimas, kultūros tradicijų, amatų saugojimas ir sklaida</v>
      </c>
      <c r="E55" s="746" t="str">
        <f>HLOOKUP(B55,'10'!$D$6:$W$18,13,FALSE)</f>
        <v>Ši priemonė prisideda prie VPS poreikio – skatinti NVO verslumo iniciatyvas ir kitas veiklas, kurios didintų gyventojų užimtumą, stiprintų materialinę bazę, skatintų socialinę įtraukti – tenkinimo, kadangi kuriant organizuojant įvairias kultūrines, sportines ir kitas veiklas, būtų prisidedam prie rajono gyventojų užimtumo, kuriamas teikiamas pokyti rajono kultūriniame, socialiame ir visuomeniniame gyvenime.</v>
      </c>
      <c r="F55" s="747"/>
      <c r="G55" s="748"/>
    </row>
    <row r="56" spans="1:7" x14ac:dyDescent="0.25">
      <c r="A56" s="105" t="s">
        <v>979</v>
      </c>
      <c r="B56" s="365"/>
      <c r="C56" s="99" t="s">
        <v>537</v>
      </c>
      <c r="D56" s="100">
        <f>VLOOKUP(B55,'9'!$B$8:$D$27,3,FALSE)</f>
        <v>1</v>
      </c>
      <c r="E56" s="749"/>
      <c r="F56" s="750"/>
      <c r="G56" s="751"/>
    </row>
    <row r="57" spans="1:7" ht="30" x14ac:dyDescent="0.25">
      <c r="A57" s="105" t="s">
        <v>980</v>
      </c>
      <c r="B57" s="365"/>
      <c r="C57" s="23" t="s">
        <v>639</v>
      </c>
      <c r="D57" s="89" t="s">
        <v>1807</v>
      </c>
      <c r="E57" s="749"/>
      <c r="F57" s="750"/>
      <c r="G57" s="751"/>
    </row>
    <row r="58" spans="1:7" x14ac:dyDescent="0.25">
      <c r="A58" s="105" t="s">
        <v>981</v>
      </c>
      <c r="B58" s="365"/>
      <c r="C58" s="28" t="s">
        <v>640</v>
      </c>
      <c r="D58" s="90"/>
      <c r="E58" s="749"/>
      <c r="F58" s="750"/>
      <c r="G58" s="751"/>
    </row>
    <row r="59" spans="1:7" x14ac:dyDescent="0.25">
      <c r="A59" s="105" t="s">
        <v>982</v>
      </c>
      <c r="B59" s="365"/>
      <c r="C59" s="26" t="s">
        <v>641</v>
      </c>
      <c r="D59" s="91"/>
      <c r="E59" s="752"/>
      <c r="F59" s="753"/>
      <c r="G59" s="754"/>
    </row>
    <row r="60" spans="1:7" ht="30" x14ac:dyDescent="0.25">
      <c r="A60" s="105" t="s">
        <v>983</v>
      </c>
      <c r="B60" s="365"/>
      <c r="C60" s="28" t="s">
        <v>366</v>
      </c>
      <c r="D60" s="92" t="s">
        <v>1818</v>
      </c>
      <c r="E60" s="13">
        <v>21105</v>
      </c>
      <c r="F60" s="13">
        <v>2021</v>
      </c>
      <c r="G60" s="366" t="s">
        <v>1809</v>
      </c>
    </row>
    <row r="61" spans="1:7" x14ac:dyDescent="0.25">
      <c r="A61" s="105" t="s">
        <v>984</v>
      </c>
      <c r="B61" s="365"/>
      <c r="C61" s="28" t="s">
        <v>367</v>
      </c>
      <c r="D61" s="92"/>
      <c r="G61" s="366"/>
    </row>
    <row r="62" spans="1:7" x14ac:dyDescent="0.25">
      <c r="A62" s="105" t="s">
        <v>985</v>
      </c>
      <c r="B62" s="367"/>
      <c r="C62" s="26" t="s">
        <v>368</v>
      </c>
      <c r="D62" s="93"/>
      <c r="E62" s="94"/>
      <c r="F62" s="94"/>
      <c r="G62" s="368"/>
    </row>
    <row r="63" spans="1:7" x14ac:dyDescent="0.25">
      <c r="A63" s="105" t="s">
        <v>986</v>
      </c>
      <c r="B63" s="364" t="s">
        <v>7</v>
      </c>
      <c r="C63" s="23" t="s">
        <v>20</v>
      </c>
      <c r="D63" s="98" t="str">
        <f>VLOOKUP(B63,'7'!$B$7:$C$26,2,FALSE)</f>
        <v>Vietos projektų pareiškėjų ir vykdytojų mokymas, įgūdžių įgijimas</v>
      </c>
      <c r="E63" s="746" t="str">
        <f>HLOOKUP(B63,'10'!$D$6:$W$18,13,FALSE)</f>
        <v>Ši priemonė prisideda prie VPS poreikio – skatinti NVO verslumo iniciatyvas ir kitas veiklas, kurios didintų gyventojų užimtumą, stiprintų materialinę bazę, skatintų socialinę įtraukti – tenkinimo, kadangi organizuojant mokymus ir gerosios patirties išvykas, būtų prisidedam prie rajono gyventojų užimtumo, įgyta žinių, kaip padidinti teikiamų paslaugų spektrą, kuriamas teikiamas pokyti rajono kultūriniame, socialiame ir visuomeniniame gyvenime.</v>
      </c>
      <c r="F63" s="747"/>
      <c r="G63" s="748"/>
    </row>
    <row r="64" spans="1:7" x14ac:dyDescent="0.25">
      <c r="A64" s="105" t="s">
        <v>987</v>
      </c>
      <c r="B64" s="365"/>
      <c r="C64" s="99" t="s">
        <v>537</v>
      </c>
      <c r="D64" s="100">
        <f>VLOOKUP(B63,'9'!$B$8:$D$27,3,FALSE)</f>
        <v>1</v>
      </c>
      <c r="E64" s="749"/>
      <c r="F64" s="750"/>
      <c r="G64" s="751"/>
    </row>
    <row r="65" spans="1:7" ht="30" x14ac:dyDescent="0.25">
      <c r="A65" s="105" t="s">
        <v>988</v>
      </c>
      <c r="B65" s="365"/>
      <c r="C65" s="23" t="s">
        <v>639</v>
      </c>
      <c r="D65" s="89" t="s">
        <v>1807</v>
      </c>
      <c r="E65" s="749"/>
      <c r="F65" s="750"/>
      <c r="G65" s="751"/>
    </row>
    <row r="66" spans="1:7" x14ac:dyDescent="0.25">
      <c r="A66" s="105" t="s">
        <v>989</v>
      </c>
      <c r="B66" s="365"/>
      <c r="C66" s="28" t="s">
        <v>640</v>
      </c>
      <c r="D66" s="90"/>
      <c r="E66" s="749"/>
      <c r="F66" s="750"/>
      <c r="G66" s="751"/>
    </row>
    <row r="67" spans="1:7" x14ac:dyDescent="0.25">
      <c r="A67" s="105" t="s">
        <v>990</v>
      </c>
      <c r="B67" s="365"/>
      <c r="C67" s="26" t="s">
        <v>641</v>
      </c>
      <c r="D67" s="91"/>
      <c r="E67" s="752"/>
      <c r="F67" s="753"/>
      <c r="G67" s="754"/>
    </row>
    <row r="68" spans="1:7" ht="30" x14ac:dyDescent="0.25">
      <c r="A68" s="105" t="s">
        <v>991</v>
      </c>
      <c r="B68" s="365"/>
      <c r="C68" s="28" t="s">
        <v>366</v>
      </c>
      <c r="D68" s="92" t="s">
        <v>1819</v>
      </c>
      <c r="E68" s="13">
        <v>21105</v>
      </c>
      <c r="F68" s="13">
        <v>2021</v>
      </c>
      <c r="G68" s="366" t="s">
        <v>1808</v>
      </c>
    </row>
    <row r="69" spans="1:7" x14ac:dyDescent="0.25">
      <c r="A69" s="105" t="s">
        <v>992</v>
      </c>
      <c r="B69" s="365"/>
      <c r="C69" s="28" t="s">
        <v>367</v>
      </c>
      <c r="D69" s="92"/>
      <c r="G69" s="366"/>
    </row>
    <row r="70" spans="1:7" x14ac:dyDescent="0.25">
      <c r="A70" s="105" t="s">
        <v>993</v>
      </c>
      <c r="B70" s="367"/>
      <c r="C70" s="26" t="s">
        <v>368</v>
      </c>
      <c r="D70" s="93"/>
      <c r="E70" s="94"/>
      <c r="F70" s="94"/>
      <c r="G70" s="368"/>
    </row>
    <row r="71" spans="1:7" x14ac:dyDescent="0.25">
      <c r="A71" s="105" t="s">
        <v>994</v>
      </c>
      <c r="B71" s="364" t="s">
        <v>8</v>
      </c>
      <c r="C71" s="23" t="s">
        <v>20</v>
      </c>
      <c r="D71" s="98" t="str">
        <f>VLOOKUP(B71,'7'!$B$7:$C$26,2,FALSE)</f>
        <v>Teritorinio VVG bendradarbiavimo skatinimas</v>
      </c>
      <c r="E71" s="746" t="str">
        <f>HLOOKUP(B71,'10'!$D$6:$W$18,13,FALSE)</f>
        <v>Ši priemonė prisideda prie VPS poreikio – skatinti NVO verslumo iniciatyvas ir kitas veiklas, kurios didintų gyventojų užimtumą, stiprintų materialinę bazę, skatintų socialinę įtraukti – tenkinimo, kadangi kuriant organizuojant įvairias kultūrines, sportines ir kitas veiklas, būtų prisidedam prie rajono gyventojų užimtumo, suteikti žinių apie paslaugų teikimo galimybes ir jų spektro plėtimą rajone, kuriamas teikiamas pokyti rajono kultūriniame, socialiame ir visuomeniniame gyvenime.</v>
      </c>
      <c r="F71" s="747"/>
      <c r="G71" s="748"/>
    </row>
    <row r="72" spans="1:7" x14ac:dyDescent="0.25">
      <c r="A72" s="105" t="s">
        <v>995</v>
      </c>
      <c r="B72" s="365"/>
      <c r="C72" s="99" t="s">
        <v>537</v>
      </c>
      <c r="D72" s="100">
        <f>VLOOKUP(B71,'9'!$B$8:$D$27,3,FALSE)</f>
        <v>1</v>
      </c>
      <c r="E72" s="749"/>
      <c r="F72" s="750"/>
      <c r="G72" s="751"/>
    </row>
    <row r="73" spans="1:7" ht="30" x14ac:dyDescent="0.25">
      <c r="A73" s="105" t="s">
        <v>996</v>
      </c>
      <c r="B73" s="365"/>
      <c r="C73" s="23" t="s">
        <v>639</v>
      </c>
      <c r="D73" s="89" t="s">
        <v>1807</v>
      </c>
      <c r="E73" s="749"/>
      <c r="F73" s="750"/>
      <c r="G73" s="751"/>
    </row>
    <row r="74" spans="1:7" x14ac:dyDescent="0.25">
      <c r="A74" s="105" t="s">
        <v>997</v>
      </c>
      <c r="B74" s="365"/>
      <c r="C74" s="28" t="s">
        <v>640</v>
      </c>
      <c r="D74" s="90"/>
      <c r="E74" s="749"/>
      <c r="F74" s="750"/>
      <c r="G74" s="751"/>
    </row>
    <row r="75" spans="1:7" x14ac:dyDescent="0.25">
      <c r="A75" s="105" t="s">
        <v>998</v>
      </c>
      <c r="B75" s="365"/>
      <c r="C75" s="26" t="s">
        <v>641</v>
      </c>
      <c r="D75" s="91"/>
      <c r="E75" s="752"/>
      <c r="F75" s="753"/>
      <c r="G75" s="754"/>
    </row>
    <row r="76" spans="1:7" ht="30" x14ac:dyDescent="0.25">
      <c r="A76" s="105" t="s">
        <v>999</v>
      </c>
      <c r="B76" s="365"/>
      <c r="C76" s="28" t="s">
        <v>366</v>
      </c>
      <c r="D76" s="92" t="s">
        <v>1846</v>
      </c>
      <c r="E76" s="13">
        <v>0</v>
      </c>
      <c r="F76" s="13">
        <v>2023</v>
      </c>
      <c r="G76" s="366">
        <v>1</v>
      </c>
    </row>
    <row r="77" spans="1:7" x14ac:dyDescent="0.25">
      <c r="A77" s="105" t="s">
        <v>1000</v>
      </c>
      <c r="B77" s="365"/>
      <c r="C77" s="28" t="s">
        <v>367</v>
      </c>
      <c r="D77" s="92"/>
      <c r="G77" s="366"/>
    </row>
    <row r="78" spans="1:7" x14ac:dyDescent="0.25">
      <c r="A78" s="105" t="s">
        <v>1001</v>
      </c>
      <c r="B78" s="367"/>
      <c r="C78" s="26" t="s">
        <v>368</v>
      </c>
      <c r="D78" s="93"/>
      <c r="E78" s="94"/>
      <c r="F78" s="94"/>
      <c r="G78" s="368"/>
    </row>
    <row r="79" spans="1:7" x14ac:dyDescent="0.25">
      <c r="A79" s="105" t="s">
        <v>1002</v>
      </c>
      <c r="B79" s="364" t="s">
        <v>9</v>
      </c>
      <c r="C79" s="23" t="s">
        <v>20</v>
      </c>
      <c r="D79" s="98">
        <f>VLOOKUP(B79,'7'!$B$7:$C$26,2,FALSE)</f>
        <v>0</v>
      </c>
      <c r="E79" s="746">
        <f>HLOOKUP(B79,'10'!$D$6:$W$18,13,FALSE)</f>
        <v>0</v>
      </c>
      <c r="F79" s="747"/>
      <c r="G79" s="748"/>
    </row>
    <row r="80" spans="1:7" x14ac:dyDescent="0.25">
      <c r="A80" s="105" t="s">
        <v>1003</v>
      </c>
      <c r="B80" s="365"/>
      <c r="C80" s="99" t="s">
        <v>537</v>
      </c>
      <c r="D80" s="100">
        <f>VLOOKUP(B79,'9'!$B$8:$D$27,3,FALSE)</f>
        <v>0</v>
      </c>
      <c r="E80" s="749"/>
      <c r="F80" s="750"/>
      <c r="G80" s="751"/>
    </row>
    <row r="81" spans="1:7" x14ac:dyDescent="0.25">
      <c r="A81" s="105" t="s">
        <v>1004</v>
      </c>
      <c r="B81" s="365"/>
      <c r="C81" s="23" t="s">
        <v>639</v>
      </c>
      <c r="D81" s="89"/>
      <c r="E81" s="749"/>
      <c r="F81" s="750"/>
      <c r="G81" s="751"/>
    </row>
    <row r="82" spans="1:7" x14ac:dyDescent="0.25">
      <c r="A82" s="105" t="s">
        <v>1005</v>
      </c>
      <c r="B82" s="365"/>
      <c r="C82" s="28" t="s">
        <v>640</v>
      </c>
      <c r="D82" s="90"/>
      <c r="E82" s="749"/>
      <c r="F82" s="750"/>
      <c r="G82" s="751"/>
    </row>
    <row r="83" spans="1:7" x14ac:dyDescent="0.25">
      <c r="A83" s="105" t="s">
        <v>1006</v>
      </c>
      <c r="B83" s="365"/>
      <c r="C83" s="26" t="s">
        <v>641</v>
      </c>
      <c r="D83" s="91"/>
      <c r="E83" s="752"/>
      <c r="F83" s="753"/>
      <c r="G83" s="754"/>
    </row>
    <row r="84" spans="1:7" x14ac:dyDescent="0.25">
      <c r="A84" s="105" t="s">
        <v>1007</v>
      </c>
      <c r="B84" s="365"/>
      <c r="C84" s="28" t="s">
        <v>366</v>
      </c>
      <c r="D84" s="92"/>
      <c r="G84" s="366"/>
    </row>
    <row r="85" spans="1:7" x14ac:dyDescent="0.25">
      <c r="A85" s="105" t="s">
        <v>1008</v>
      </c>
      <c r="B85" s="365"/>
      <c r="C85" s="28" t="s">
        <v>367</v>
      </c>
      <c r="D85" s="92"/>
      <c r="G85" s="366"/>
    </row>
    <row r="86" spans="1:7" x14ac:dyDescent="0.25">
      <c r="A86" s="105" t="s">
        <v>1009</v>
      </c>
      <c r="B86" s="367"/>
      <c r="C86" s="26" t="s">
        <v>368</v>
      </c>
      <c r="D86" s="93"/>
      <c r="E86" s="94"/>
      <c r="F86" s="94"/>
      <c r="G86" s="368"/>
    </row>
    <row r="87" spans="1:7" x14ac:dyDescent="0.25">
      <c r="A87" s="105" t="s">
        <v>1010</v>
      </c>
      <c r="B87" s="364" t="s">
        <v>43</v>
      </c>
      <c r="C87" s="23" t="s">
        <v>20</v>
      </c>
      <c r="D87" s="98">
        <f>VLOOKUP(B87,'7'!$B$7:$C$26,2,FALSE)</f>
        <v>0</v>
      </c>
      <c r="E87" s="746">
        <f>HLOOKUP(B87,'10'!$D$6:$W$18,13,FALSE)</f>
        <v>0</v>
      </c>
      <c r="F87" s="747"/>
      <c r="G87" s="748"/>
    </row>
    <row r="88" spans="1:7" x14ac:dyDescent="0.25">
      <c r="A88" s="105" t="s">
        <v>1011</v>
      </c>
      <c r="B88" s="365"/>
      <c r="C88" s="99" t="s">
        <v>537</v>
      </c>
      <c r="D88" s="100">
        <f>VLOOKUP(B87,'9'!$B$8:$D$27,3,FALSE)</f>
        <v>0</v>
      </c>
      <c r="E88" s="749"/>
      <c r="F88" s="750"/>
      <c r="G88" s="751"/>
    </row>
    <row r="89" spans="1:7" x14ac:dyDescent="0.25">
      <c r="A89" s="105" t="s">
        <v>1012</v>
      </c>
      <c r="B89" s="365"/>
      <c r="C89" s="23" t="s">
        <v>639</v>
      </c>
      <c r="D89" s="89"/>
      <c r="E89" s="749"/>
      <c r="F89" s="750"/>
      <c r="G89" s="751"/>
    </row>
    <row r="90" spans="1:7" x14ac:dyDescent="0.25">
      <c r="A90" s="105" t="s">
        <v>1013</v>
      </c>
      <c r="B90" s="365"/>
      <c r="C90" s="28" t="s">
        <v>640</v>
      </c>
      <c r="D90" s="90"/>
      <c r="E90" s="749"/>
      <c r="F90" s="750"/>
      <c r="G90" s="751"/>
    </row>
    <row r="91" spans="1:7" x14ac:dyDescent="0.25">
      <c r="A91" s="105" t="s">
        <v>1014</v>
      </c>
      <c r="B91" s="365"/>
      <c r="C91" s="26" t="s">
        <v>641</v>
      </c>
      <c r="D91" s="91"/>
      <c r="E91" s="752"/>
      <c r="F91" s="753"/>
      <c r="G91" s="754"/>
    </row>
    <row r="92" spans="1:7" x14ac:dyDescent="0.25">
      <c r="A92" s="105" t="s">
        <v>1015</v>
      </c>
      <c r="B92" s="365"/>
      <c r="C92" s="28" t="s">
        <v>366</v>
      </c>
      <c r="D92" s="92"/>
      <c r="G92" s="366"/>
    </row>
    <row r="93" spans="1:7" x14ac:dyDescent="0.25">
      <c r="A93" s="105" t="s">
        <v>1016</v>
      </c>
      <c r="B93" s="365"/>
      <c r="C93" s="28" t="s">
        <v>367</v>
      </c>
      <c r="D93" s="92"/>
      <c r="G93" s="366"/>
    </row>
    <row r="94" spans="1:7" x14ac:dyDescent="0.25">
      <c r="A94" s="105" t="s">
        <v>1017</v>
      </c>
      <c r="B94" s="367"/>
      <c r="C94" s="26" t="s">
        <v>368</v>
      </c>
      <c r="D94" s="93"/>
      <c r="E94" s="94"/>
      <c r="F94" s="94"/>
      <c r="G94" s="368"/>
    </row>
    <row r="95" spans="1:7" x14ac:dyDescent="0.25">
      <c r="A95" s="105" t="s">
        <v>1018</v>
      </c>
      <c r="B95" s="364" t="s">
        <v>44</v>
      </c>
      <c r="C95" s="23" t="s">
        <v>20</v>
      </c>
      <c r="D95" s="98">
        <f>VLOOKUP(B95,'7'!$B$7:$C$26,2,FALSE)</f>
        <v>0</v>
      </c>
      <c r="E95" s="746">
        <f>HLOOKUP(B95,'10'!$D$6:$W$18,13,FALSE)</f>
        <v>0</v>
      </c>
      <c r="F95" s="747"/>
      <c r="G95" s="748"/>
    </row>
    <row r="96" spans="1:7" x14ac:dyDescent="0.25">
      <c r="A96" s="105" t="s">
        <v>1019</v>
      </c>
      <c r="B96" s="365"/>
      <c r="C96" s="99" t="s">
        <v>537</v>
      </c>
      <c r="D96" s="100">
        <f>VLOOKUP(B95,'9'!$B$8:$D$27,3,FALSE)</f>
        <v>0</v>
      </c>
      <c r="E96" s="749"/>
      <c r="F96" s="750"/>
      <c r="G96" s="751"/>
    </row>
    <row r="97" spans="1:7" x14ac:dyDescent="0.25">
      <c r="A97" s="105" t="s">
        <v>1020</v>
      </c>
      <c r="B97" s="365"/>
      <c r="C97" s="23" t="s">
        <v>639</v>
      </c>
      <c r="D97" s="89"/>
      <c r="E97" s="749"/>
      <c r="F97" s="750"/>
      <c r="G97" s="751"/>
    </row>
    <row r="98" spans="1:7" x14ac:dyDescent="0.25">
      <c r="A98" s="105" t="s">
        <v>1021</v>
      </c>
      <c r="B98" s="365"/>
      <c r="C98" s="28" t="s">
        <v>640</v>
      </c>
      <c r="D98" s="90"/>
      <c r="E98" s="749"/>
      <c r="F98" s="750"/>
      <c r="G98" s="751"/>
    </row>
    <row r="99" spans="1:7" x14ac:dyDescent="0.25">
      <c r="A99" s="105" t="s">
        <v>1022</v>
      </c>
      <c r="B99" s="365"/>
      <c r="C99" s="26" t="s">
        <v>641</v>
      </c>
      <c r="D99" s="91"/>
      <c r="E99" s="752"/>
      <c r="F99" s="753"/>
      <c r="G99" s="754"/>
    </row>
    <row r="100" spans="1:7" x14ac:dyDescent="0.25">
      <c r="A100" s="105" t="s">
        <v>1023</v>
      </c>
      <c r="B100" s="365"/>
      <c r="C100" s="28" t="s">
        <v>366</v>
      </c>
      <c r="D100" s="92"/>
      <c r="G100" s="366"/>
    </row>
    <row r="101" spans="1:7" x14ac:dyDescent="0.25">
      <c r="A101" s="105" t="s">
        <v>1024</v>
      </c>
      <c r="B101" s="365"/>
      <c r="C101" s="28" t="s">
        <v>367</v>
      </c>
      <c r="D101" s="92"/>
      <c r="G101" s="366"/>
    </row>
    <row r="102" spans="1:7" x14ac:dyDescent="0.25">
      <c r="A102" s="105" t="s">
        <v>1025</v>
      </c>
      <c r="B102" s="367"/>
      <c r="C102" s="26" t="s">
        <v>368</v>
      </c>
      <c r="D102" s="93"/>
      <c r="E102" s="94"/>
      <c r="F102" s="94"/>
      <c r="G102" s="368"/>
    </row>
    <row r="103" spans="1:7" x14ac:dyDescent="0.25">
      <c r="A103" s="105" t="s">
        <v>1026</v>
      </c>
      <c r="B103" s="364" t="s">
        <v>45</v>
      </c>
      <c r="C103" s="23" t="s">
        <v>20</v>
      </c>
      <c r="D103" s="98">
        <f>VLOOKUP(B103,'7'!$B$7:$C$26,2,FALSE)</f>
        <v>0</v>
      </c>
      <c r="E103" s="746">
        <f>HLOOKUP(B103,'10'!$D$6:$W$18,13,FALSE)</f>
        <v>0</v>
      </c>
      <c r="F103" s="747"/>
      <c r="G103" s="748"/>
    </row>
    <row r="104" spans="1:7" x14ac:dyDescent="0.25">
      <c r="A104" s="105" t="s">
        <v>1027</v>
      </c>
      <c r="B104" s="365"/>
      <c r="C104" s="99" t="s">
        <v>537</v>
      </c>
      <c r="D104" s="100">
        <f>VLOOKUP(B103,'9'!$B$8:$D$27,3,FALSE)</f>
        <v>0</v>
      </c>
      <c r="E104" s="749"/>
      <c r="F104" s="750"/>
      <c r="G104" s="751"/>
    </row>
    <row r="105" spans="1:7" x14ac:dyDescent="0.25">
      <c r="A105" s="105" t="s">
        <v>1028</v>
      </c>
      <c r="B105" s="365"/>
      <c r="C105" s="23" t="s">
        <v>639</v>
      </c>
      <c r="D105" s="89"/>
      <c r="E105" s="749"/>
      <c r="F105" s="750"/>
      <c r="G105" s="751"/>
    </row>
    <row r="106" spans="1:7" x14ac:dyDescent="0.25">
      <c r="A106" s="105" t="s">
        <v>1029</v>
      </c>
      <c r="B106" s="365"/>
      <c r="C106" s="28" t="s">
        <v>640</v>
      </c>
      <c r="D106" s="90"/>
      <c r="E106" s="749"/>
      <c r="F106" s="750"/>
      <c r="G106" s="751"/>
    </row>
    <row r="107" spans="1:7" x14ac:dyDescent="0.25">
      <c r="A107" s="105" t="s">
        <v>1030</v>
      </c>
      <c r="B107" s="365"/>
      <c r="C107" s="26" t="s">
        <v>641</v>
      </c>
      <c r="D107" s="91"/>
      <c r="E107" s="752"/>
      <c r="F107" s="753"/>
      <c r="G107" s="754"/>
    </row>
    <row r="108" spans="1:7" x14ac:dyDescent="0.25">
      <c r="A108" s="105" t="s">
        <v>1031</v>
      </c>
      <c r="B108" s="365"/>
      <c r="C108" s="28" t="s">
        <v>366</v>
      </c>
      <c r="D108" s="92"/>
      <c r="G108" s="366"/>
    </row>
    <row r="109" spans="1:7" x14ac:dyDescent="0.25">
      <c r="A109" s="105" t="s">
        <v>1032</v>
      </c>
      <c r="B109" s="365"/>
      <c r="C109" s="28" t="s">
        <v>367</v>
      </c>
      <c r="D109" s="92"/>
      <c r="G109" s="366"/>
    </row>
    <row r="110" spans="1:7" x14ac:dyDescent="0.25">
      <c r="A110" s="105" t="s">
        <v>1033</v>
      </c>
      <c r="B110" s="367"/>
      <c r="C110" s="26" t="s">
        <v>368</v>
      </c>
      <c r="D110" s="93"/>
      <c r="E110" s="94"/>
      <c r="F110" s="94"/>
      <c r="G110" s="368"/>
    </row>
    <row r="111" spans="1:7" x14ac:dyDescent="0.25">
      <c r="A111" s="105" t="s">
        <v>1034</v>
      </c>
      <c r="B111" s="364" t="s">
        <v>46</v>
      </c>
      <c r="C111" s="23" t="s">
        <v>20</v>
      </c>
      <c r="D111" s="98">
        <f>VLOOKUP(B111,'7'!$B$7:$C$26,2,FALSE)</f>
        <v>0</v>
      </c>
      <c r="E111" s="746">
        <f>HLOOKUP(B111,'10'!$D$6:$W$18,13,FALSE)</f>
        <v>0</v>
      </c>
      <c r="F111" s="747"/>
      <c r="G111" s="748"/>
    </row>
    <row r="112" spans="1:7" x14ac:dyDescent="0.25">
      <c r="A112" s="105" t="s">
        <v>1035</v>
      </c>
      <c r="B112" s="365"/>
      <c r="C112" s="99" t="s">
        <v>537</v>
      </c>
      <c r="D112" s="100">
        <f>VLOOKUP(B111,'9'!$B$8:$D$27,3,FALSE)</f>
        <v>0</v>
      </c>
      <c r="E112" s="749"/>
      <c r="F112" s="750"/>
      <c r="G112" s="751"/>
    </row>
    <row r="113" spans="1:7" x14ac:dyDescent="0.25">
      <c r="A113" s="105" t="s">
        <v>1036</v>
      </c>
      <c r="B113" s="365"/>
      <c r="C113" s="23" t="s">
        <v>639</v>
      </c>
      <c r="D113" s="89"/>
      <c r="E113" s="749"/>
      <c r="F113" s="750"/>
      <c r="G113" s="751"/>
    </row>
    <row r="114" spans="1:7" x14ac:dyDescent="0.25">
      <c r="A114" s="105" t="s">
        <v>1037</v>
      </c>
      <c r="B114" s="365"/>
      <c r="C114" s="28" t="s">
        <v>640</v>
      </c>
      <c r="D114" s="90"/>
      <c r="E114" s="749"/>
      <c r="F114" s="750"/>
      <c r="G114" s="751"/>
    </row>
    <row r="115" spans="1:7" x14ac:dyDescent="0.25">
      <c r="A115" s="105" t="s">
        <v>1038</v>
      </c>
      <c r="B115" s="365"/>
      <c r="C115" s="26" t="s">
        <v>641</v>
      </c>
      <c r="D115" s="91"/>
      <c r="E115" s="752"/>
      <c r="F115" s="753"/>
      <c r="G115" s="754"/>
    </row>
    <row r="116" spans="1:7" x14ac:dyDescent="0.25">
      <c r="A116" s="105" t="s">
        <v>1039</v>
      </c>
      <c r="B116" s="365"/>
      <c r="C116" s="28" t="s">
        <v>366</v>
      </c>
      <c r="D116" s="92"/>
      <c r="G116" s="366"/>
    </row>
    <row r="117" spans="1:7" x14ac:dyDescent="0.25">
      <c r="A117" s="105" t="s">
        <v>1040</v>
      </c>
      <c r="B117" s="365"/>
      <c r="C117" s="28" t="s">
        <v>367</v>
      </c>
      <c r="D117" s="92"/>
      <c r="G117" s="366"/>
    </row>
    <row r="118" spans="1:7" x14ac:dyDescent="0.25">
      <c r="A118" s="105" t="s">
        <v>1041</v>
      </c>
      <c r="B118" s="367"/>
      <c r="C118" s="26" t="s">
        <v>368</v>
      </c>
      <c r="D118" s="93"/>
      <c r="E118" s="94"/>
      <c r="F118" s="94"/>
      <c r="G118" s="368"/>
    </row>
    <row r="119" spans="1:7" x14ac:dyDescent="0.25">
      <c r="A119" s="105" t="s">
        <v>1042</v>
      </c>
      <c r="B119" s="364" t="s">
        <v>47</v>
      </c>
      <c r="C119" s="23" t="s">
        <v>20</v>
      </c>
      <c r="D119" s="98">
        <f>VLOOKUP(B119,'7'!$B$7:$C$26,2,FALSE)</f>
        <v>0</v>
      </c>
      <c r="E119" s="746">
        <f>HLOOKUP(B119,'10'!$D$6:$W$18,13,FALSE)</f>
        <v>0</v>
      </c>
      <c r="F119" s="747"/>
      <c r="G119" s="748"/>
    </row>
    <row r="120" spans="1:7" x14ac:dyDescent="0.25">
      <c r="A120" s="105" t="s">
        <v>1043</v>
      </c>
      <c r="B120" s="365"/>
      <c r="C120" s="99" t="s">
        <v>537</v>
      </c>
      <c r="D120" s="100">
        <f>VLOOKUP(B119,'9'!$B$8:$D$27,3,FALSE)</f>
        <v>0</v>
      </c>
      <c r="E120" s="749"/>
      <c r="F120" s="750"/>
      <c r="G120" s="751"/>
    </row>
    <row r="121" spans="1:7" x14ac:dyDescent="0.25">
      <c r="A121" s="105" t="s">
        <v>1044</v>
      </c>
      <c r="B121" s="365"/>
      <c r="C121" s="23" t="s">
        <v>639</v>
      </c>
      <c r="D121" s="89"/>
      <c r="E121" s="749"/>
      <c r="F121" s="750"/>
      <c r="G121" s="751"/>
    </row>
    <row r="122" spans="1:7" x14ac:dyDescent="0.25">
      <c r="A122" s="105" t="s">
        <v>1045</v>
      </c>
      <c r="B122" s="365"/>
      <c r="C122" s="28" t="s">
        <v>640</v>
      </c>
      <c r="D122" s="90"/>
      <c r="E122" s="749"/>
      <c r="F122" s="750"/>
      <c r="G122" s="751"/>
    </row>
    <row r="123" spans="1:7" x14ac:dyDescent="0.25">
      <c r="A123" s="105" t="s">
        <v>1046</v>
      </c>
      <c r="B123" s="365"/>
      <c r="C123" s="26" t="s">
        <v>641</v>
      </c>
      <c r="D123" s="91"/>
      <c r="E123" s="752"/>
      <c r="F123" s="753"/>
      <c r="G123" s="754"/>
    </row>
    <row r="124" spans="1:7" x14ac:dyDescent="0.25">
      <c r="A124" s="105" t="s">
        <v>1047</v>
      </c>
      <c r="B124" s="365"/>
      <c r="C124" s="28" t="s">
        <v>366</v>
      </c>
      <c r="D124" s="92"/>
      <c r="G124" s="366"/>
    </row>
    <row r="125" spans="1:7" x14ac:dyDescent="0.25">
      <c r="A125" s="105" t="s">
        <v>1048</v>
      </c>
      <c r="B125" s="365"/>
      <c r="C125" s="28" t="s">
        <v>367</v>
      </c>
      <c r="D125" s="92"/>
      <c r="G125" s="366"/>
    </row>
    <row r="126" spans="1:7" x14ac:dyDescent="0.25">
      <c r="A126" s="105" t="s">
        <v>1049</v>
      </c>
      <c r="B126" s="367"/>
      <c r="C126" s="26" t="s">
        <v>368</v>
      </c>
      <c r="D126" s="93"/>
      <c r="E126" s="94"/>
      <c r="F126" s="94"/>
      <c r="G126" s="368"/>
    </row>
    <row r="127" spans="1:7" x14ac:dyDescent="0.25">
      <c r="A127" s="105" t="s">
        <v>1050</v>
      </c>
      <c r="B127" s="364" t="s">
        <v>48</v>
      </c>
      <c r="C127" s="23" t="s">
        <v>20</v>
      </c>
      <c r="D127" s="98">
        <f>VLOOKUP(B127,'7'!$B$7:$C$26,2,FALSE)</f>
        <v>0</v>
      </c>
      <c r="E127" s="746">
        <f>HLOOKUP(B127,'10'!$D$6:$W$18,13,FALSE)</f>
        <v>0</v>
      </c>
      <c r="F127" s="747"/>
      <c r="G127" s="748"/>
    </row>
    <row r="128" spans="1:7" x14ac:dyDescent="0.25">
      <c r="A128" s="105" t="s">
        <v>1051</v>
      </c>
      <c r="B128" s="365"/>
      <c r="C128" s="99" t="s">
        <v>537</v>
      </c>
      <c r="D128" s="100">
        <f>VLOOKUP(B127,'9'!$B$8:$D$27,3,FALSE)</f>
        <v>0</v>
      </c>
      <c r="E128" s="749"/>
      <c r="F128" s="750"/>
      <c r="G128" s="751"/>
    </row>
    <row r="129" spans="1:7" x14ac:dyDescent="0.25">
      <c r="A129" s="105" t="s">
        <v>1052</v>
      </c>
      <c r="B129" s="365"/>
      <c r="C129" s="23" t="s">
        <v>639</v>
      </c>
      <c r="D129" s="89"/>
      <c r="E129" s="749"/>
      <c r="F129" s="750"/>
      <c r="G129" s="751"/>
    </row>
    <row r="130" spans="1:7" x14ac:dyDescent="0.25">
      <c r="A130" s="105" t="s">
        <v>1053</v>
      </c>
      <c r="B130" s="365"/>
      <c r="C130" s="28" t="s">
        <v>640</v>
      </c>
      <c r="D130" s="90"/>
      <c r="E130" s="749"/>
      <c r="F130" s="750"/>
      <c r="G130" s="751"/>
    </row>
    <row r="131" spans="1:7" x14ac:dyDescent="0.25">
      <c r="A131" s="105" t="s">
        <v>1054</v>
      </c>
      <c r="B131" s="365"/>
      <c r="C131" s="26" t="s">
        <v>641</v>
      </c>
      <c r="D131" s="91"/>
      <c r="E131" s="752"/>
      <c r="F131" s="753"/>
      <c r="G131" s="754"/>
    </row>
    <row r="132" spans="1:7" x14ac:dyDescent="0.25">
      <c r="A132" s="105" t="s">
        <v>1055</v>
      </c>
      <c r="B132" s="365"/>
      <c r="C132" s="28" t="s">
        <v>366</v>
      </c>
      <c r="D132" s="92"/>
      <c r="G132" s="366"/>
    </row>
    <row r="133" spans="1:7" x14ac:dyDescent="0.25">
      <c r="A133" s="105" t="s">
        <v>1056</v>
      </c>
      <c r="B133" s="365"/>
      <c r="C133" s="28" t="s">
        <v>367</v>
      </c>
      <c r="D133" s="92"/>
      <c r="G133" s="366"/>
    </row>
    <row r="134" spans="1:7" x14ac:dyDescent="0.25">
      <c r="A134" s="105" t="s">
        <v>1057</v>
      </c>
      <c r="B134" s="367"/>
      <c r="C134" s="26" t="s">
        <v>368</v>
      </c>
      <c r="D134" s="93"/>
      <c r="E134" s="94"/>
      <c r="F134" s="94"/>
      <c r="G134" s="368"/>
    </row>
    <row r="135" spans="1:7" x14ac:dyDescent="0.25">
      <c r="A135" s="105" t="s">
        <v>1058</v>
      </c>
      <c r="B135" s="364" t="s">
        <v>49</v>
      </c>
      <c r="C135" s="23" t="s">
        <v>20</v>
      </c>
      <c r="D135" s="98">
        <f>VLOOKUP(B135,'7'!$B$7:$C$26,2,FALSE)</f>
        <v>0</v>
      </c>
      <c r="E135" s="746">
        <f>HLOOKUP(B135,'10'!$D$6:$W$18,13,FALSE)</f>
        <v>0</v>
      </c>
      <c r="F135" s="747"/>
      <c r="G135" s="748"/>
    </row>
    <row r="136" spans="1:7" x14ac:dyDescent="0.25">
      <c r="A136" s="105" t="s">
        <v>1059</v>
      </c>
      <c r="B136" s="365"/>
      <c r="C136" s="99" t="s">
        <v>537</v>
      </c>
      <c r="D136" s="100">
        <f>VLOOKUP(B135,'9'!$B$8:$D$27,3,FALSE)</f>
        <v>0</v>
      </c>
      <c r="E136" s="749"/>
      <c r="F136" s="750"/>
      <c r="G136" s="751"/>
    </row>
    <row r="137" spans="1:7" x14ac:dyDescent="0.25">
      <c r="A137" s="105" t="s">
        <v>1060</v>
      </c>
      <c r="B137" s="365"/>
      <c r="C137" s="23" t="s">
        <v>639</v>
      </c>
      <c r="D137" s="89"/>
      <c r="E137" s="749"/>
      <c r="F137" s="750"/>
      <c r="G137" s="751"/>
    </row>
    <row r="138" spans="1:7" x14ac:dyDescent="0.25">
      <c r="A138" s="105" t="s">
        <v>1061</v>
      </c>
      <c r="B138" s="365"/>
      <c r="C138" s="28" t="s">
        <v>640</v>
      </c>
      <c r="D138" s="90"/>
      <c r="E138" s="749"/>
      <c r="F138" s="750"/>
      <c r="G138" s="751"/>
    </row>
    <row r="139" spans="1:7" x14ac:dyDescent="0.25">
      <c r="A139" s="105" t="s">
        <v>1062</v>
      </c>
      <c r="B139" s="365"/>
      <c r="C139" s="26" t="s">
        <v>641</v>
      </c>
      <c r="D139" s="91"/>
      <c r="E139" s="752"/>
      <c r="F139" s="753"/>
      <c r="G139" s="754"/>
    </row>
    <row r="140" spans="1:7" x14ac:dyDescent="0.25">
      <c r="A140" s="105" t="s">
        <v>1063</v>
      </c>
      <c r="B140" s="365"/>
      <c r="C140" s="28" t="s">
        <v>366</v>
      </c>
      <c r="D140" s="92"/>
      <c r="G140" s="366"/>
    </row>
    <row r="141" spans="1:7" x14ac:dyDescent="0.25">
      <c r="A141" s="105" t="s">
        <v>1064</v>
      </c>
      <c r="B141" s="365"/>
      <c r="C141" s="28" t="s">
        <v>367</v>
      </c>
      <c r="D141" s="92"/>
      <c r="G141" s="366"/>
    </row>
    <row r="142" spans="1:7" x14ac:dyDescent="0.25">
      <c r="A142" s="105" t="s">
        <v>1065</v>
      </c>
      <c r="B142" s="367"/>
      <c r="C142" s="26" t="s">
        <v>368</v>
      </c>
      <c r="D142" s="93"/>
      <c r="E142" s="94"/>
      <c r="F142" s="94"/>
      <c r="G142" s="368"/>
    </row>
    <row r="143" spans="1:7" x14ac:dyDescent="0.25">
      <c r="A143" s="105" t="s">
        <v>1066</v>
      </c>
      <c r="B143" s="364" t="s">
        <v>50</v>
      </c>
      <c r="C143" s="23" t="s">
        <v>20</v>
      </c>
      <c r="D143" s="98">
        <f>VLOOKUP(B143,'7'!$B$7:$C$26,2,FALSE)</f>
        <v>0</v>
      </c>
      <c r="E143" s="746">
        <f>HLOOKUP(B143,'10'!$D$6:$W$18,13,FALSE)</f>
        <v>0</v>
      </c>
      <c r="F143" s="747"/>
      <c r="G143" s="748"/>
    </row>
    <row r="144" spans="1:7" x14ac:dyDescent="0.25">
      <c r="A144" s="105" t="s">
        <v>1067</v>
      </c>
      <c r="B144" s="365"/>
      <c r="C144" s="99" t="s">
        <v>537</v>
      </c>
      <c r="D144" s="100">
        <f>VLOOKUP(B143,'9'!$B$8:$D$27,3,FALSE)</f>
        <v>0</v>
      </c>
      <c r="E144" s="749"/>
      <c r="F144" s="750"/>
      <c r="G144" s="751"/>
    </row>
    <row r="145" spans="1:7" x14ac:dyDescent="0.25">
      <c r="A145" s="105" t="s">
        <v>1068</v>
      </c>
      <c r="B145" s="365"/>
      <c r="C145" s="23" t="s">
        <v>639</v>
      </c>
      <c r="D145" s="89"/>
      <c r="E145" s="749"/>
      <c r="F145" s="750"/>
      <c r="G145" s="751"/>
    </row>
    <row r="146" spans="1:7" x14ac:dyDescent="0.25">
      <c r="A146" s="105" t="s">
        <v>1069</v>
      </c>
      <c r="B146" s="365"/>
      <c r="C146" s="28" t="s">
        <v>640</v>
      </c>
      <c r="D146" s="90"/>
      <c r="E146" s="749"/>
      <c r="F146" s="750"/>
      <c r="G146" s="751"/>
    </row>
    <row r="147" spans="1:7" x14ac:dyDescent="0.25">
      <c r="A147" s="105" t="s">
        <v>1070</v>
      </c>
      <c r="B147" s="365"/>
      <c r="C147" s="26" t="s">
        <v>641</v>
      </c>
      <c r="D147" s="91"/>
      <c r="E147" s="752"/>
      <c r="F147" s="753"/>
      <c r="G147" s="754"/>
    </row>
    <row r="148" spans="1:7" x14ac:dyDescent="0.25">
      <c r="A148" s="105" t="s">
        <v>1071</v>
      </c>
      <c r="B148" s="365"/>
      <c r="C148" s="28" t="s">
        <v>366</v>
      </c>
      <c r="D148" s="92"/>
      <c r="G148" s="366"/>
    </row>
    <row r="149" spans="1:7" x14ac:dyDescent="0.25">
      <c r="A149" s="105" t="s">
        <v>1072</v>
      </c>
      <c r="B149" s="365"/>
      <c r="C149" s="28" t="s">
        <v>367</v>
      </c>
      <c r="D149" s="92"/>
      <c r="G149" s="366"/>
    </row>
    <row r="150" spans="1:7" x14ac:dyDescent="0.25">
      <c r="A150" s="105" t="s">
        <v>1073</v>
      </c>
      <c r="B150" s="367"/>
      <c r="C150" s="26" t="s">
        <v>368</v>
      </c>
      <c r="D150" s="93"/>
      <c r="E150" s="94"/>
      <c r="F150" s="94"/>
      <c r="G150" s="368"/>
    </row>
    <row r="151" spans="1:7" x14ac:dyDescent="0.25">
      <c r="A151" s="105" t="s">
        <v>1074</v>
      </c>
      <c r="B151" s="364" t="s">
        <v>51</v>
      </c>
      <c r="C151" s="23" t="s">
        <v>20</v>
      </c>
      <c r="D151" s="98">
        <f>VLOOKUP(B151,'7'!$B$7:$C$26,2,FALSE)</f>
        <v>0</v>
      </c>
      <c r="E151" s="746">
        <f>HLOOKUP(B151,'10'!$D$6:$W$18,13,FALSE)</f>
        <v>0</v>
      </c>
      <c r="F151" s="747"/>
      <c r="G151" s="748"/>
    </row>
    <row r="152" spans="1:7" x14ac:dyDescent="0.25">
      <c r="A152" s="105" t="s">
        <v>1075</v>
      </c>
      <c r="B152" s="365"/>
      <c r="C152" s="99" t="s">
        <v>537</v>
      </c>
      <c r="D152" s="100">
        <f>VLOOKUP(B151,'9'!$B$8:$D$27,3,FALSE)</f>
        <v>0</v>
      </c>
      <c r="E152" s="749"/>
      <c r="F152" s="750"/>
      <c r="G152" s="751"/>
    </row>
    <row r="153" spans="1:7" x14ac:dyDescent="0.25">
      <c r="A153" s="105" t="s">
        <v>1076</v>
      </c>
      <c r="B153" s="365"/>
      <c r="C153" s="23" t="s">
        <v>639</v>
      </c>
      <c r="D153" s="89"/>
      <c r="E153" s="749"/>
      <c r="F153" s="750"/>
      <c r="G153" s="751"/>
    </row>
    <row r="154" spans="1:7" x14ac:dyDescent="0.25">
      <c r="A154" s="105" t="s">
        <v>1077</v>
      </c>
      <c r="B154" s="365"/>
      <c r="C154" s="28" t="s">
        <v>640</v>
      </c>
      <c r="D154" s="90"/>
      <c r="E154" s="749"/>
      <c r="F154" s="750"/>
      <c r="G154" s="751"/>
    </row>
    <row r="155" spans="1:7" x14ac:dyDescent="0.25">
      <c r="A155" s="105" t="s">
        <v>1078</v>
      </c>
      <c r="B155" s="365"/>
      <c r="C155" s="26" t="s">
        <v>641</v>
      </c>
      <c r="D155" s="91"/>
      <c r="E155" s="752"/>
      <c r="F155" s="753"/>
      <c r="G155" s="754"/>
    </row>
    <row r="156" spans="1:7" x14ac:dyDescent="0.25">
      <c r="A156" s="105" t="s">
        <v>1079</v>
      </c>
      <c r="B156" s="365"/>
      <c r="C156" s="28" t="s">
        <v>366</v>
      </c>
      <c r="D156" s="92"/>
      <c r="G156" s="366"/>
    </row>
    <row r="157" spans="1:7" x14ac:dyDescent="0.25">
      <c r="A157" s="105" t="s">
        <v>1080</v>
      </c>
      <c r="B157" s="365"/>
      <c r="C157" s="28" t="s">
        <v>367</v>
      </c>
      <c r="D157" s="92"/>
      <c r="G157" s="366"/>
    </row>
    <row r="158" spans="1:7" x14ac:dyDescent="0.25">
      <c r="A158" s="105" t="s">
        <v>1081</v>
      </c>
      <c r="B158" s="367"/>
      <c r="C158" s="26" t="s">
        <v>368</v>
      </c>
      <c r="D158" s="93"/>
      <c r="E158" s="94"/>
      <c r="F158" s="94"/>
      <c r="G158" s="368"/>
    </row>
    <row r="159" spans="1:7" x14ac:dyDescent="0.25">
      <c r="A159" s="105" t="s">
        <v>1082</v>
      </c>
      <c r="B159" s="364" t="s">
        <v>52</v>
      </c>
      <c r="C159" s="23" t="s">
        <v>20</v>
      </c>
      <c r="D159" s="98">
        <f>VLOOKUP(B159,'7'!$B$7:$C$26,2,FALSE)</f>
        <v>0</v>
      </c>
      <c r="E159" s="746">
        <f>HLOOKUP(B159,'10'!$D$6:$W$18,13,FALSE)</f>
        <v>0</v>
      </c>
      <c r="F159" s="747"/>
      <c r="G159" s="748"/>
    </row>
    <row r="160" spans="1:7" x14ac:dyDescent="0.25">
      <c r="A160" s="105" t="s">
        <v>1083</v>
      </c>
      <c r="B160" s="365"/>
      <c r="C160" s="99" t="s">
        <v>537</v>
      </c>
      <c r="D160" s="100">
        <f>VLOOKUP(B159,'9'!$B$8:$D$27,3,FALSE)</f>
        <v>0</v>
      </c>
      <c r="E160" s="749"/>
      <c r="F160" s="750"/>
      <c r="G160" s="751"/>
    </row>
    <row r="161" spans="1:7" x14ac:dyDescent="0.25">
      <c r="A161" s="105" t="s">
        <v>1084</v>
      </c>
      <c r="B161" s="365"/>
      <c r="C161" s="23" t="s">
        <v>639</v>
      </c>
      <c r="D161" s="89"/>
      <c r="E161" s="749"/>
      <c r="F161" s="750"/>
      <c r="G161" s="751"/>
    </row>
    <row r="162" spans="1:7" x14ac:dyDescent="0.25">
      <c r="A162" s="105" t="s">
        <v>1085</v>
      </c>
      <c r="B162" s="365"/>
      <c r="C162" s="28" t="s">
        <v>640</v>
      </c>
      <c r="D162" s="90"/>
      <c r="E162" s="749"/>
      <c r="F162" s="750"/>
      <c r="G162" s="751"/>
    </row>
    <row r="163" spans="1:7" x14ac:dyDescent="0.25">
      <c r="A163" s="105" t="s">
        <v>1086</v>
      </c>
      <c r="B163" s="365"/>
      <c r="C163" s="26" t="s">
        <v>641</v>
      </c>
      <c r="D163" s="91"/>
      <c r="E163" s="752"/>
      <c r="F163" s="753"/>
      <c r="G163" s="754"/>
    </row>
    <row r="164" spans="1:7" x14ac:dyDescent="0.25">
      <c r="A164" s="105" t="s">
        <v>1087</v>
      </c>
      <c r="B164" s="365"/>
      <c r="C164" s="28" t="s">
        <v>366</v>
      </c>
      <c r="D164" s="92"/>
      <c r="G164" s="366"/>
    </row>
    <row r="165" spans="1:7" x14ac:dyDescent="0.25">
      <c r="A165" s="105" t="s">
        <v>1088</v>
      </c>
      <c r="B165" s="365"/>
      <c r="C165" s="28" t="s">
        <v>367</v>
      </c>
      <c r="D165" s="92"/>
      <c r="G165" s="366"/>
    </row>
    <row r="166" spans="1:7" ht="15.75" thickBot="1" x14ac:dyDescent="0.3">
      <c r="A166" s="105" t="s">
        <v>1089</v>
      </c>
      <c r="B166" s="369"/>
      <c r="C166" s="370" t="s">
        <v>368</v>
      </c>
      <c r="D166" s="371"/>
      <c r="E166" s="372"/>
      <c r="F166" s="372"/>
      <c r="G166" s="373"/>
    </row>
    <row r="169" spans="1:7" x14ac:dyDescent="0.25">
      <c r="C169" s="1"/>
      <c r="D169" s="360" t="s">
        <v>1353</v>
      </c>
    </row>
    <row r="170" spans="1:7" x14ac:dyDescent="0.25">
      <c r="C170" s="1">
        <v>1</v>
      </c>
      <c r="D170" s="500" t="s">
        <v>1344</v>
      </c>
    </row>
    <row r="171" spans="1:7" ht="30" x14ac:dyDescent="0.25">
      <c r="C171" s="1">
        <v>2</v>
      </c>
      <c r="D171" s="500" t="s">
        <v>1345</v>
      </c>
    </row>
    <row r="172" spans="1:7" ht="60" x14ac:dyDescent="0.25">
      <c r="C172" s="1">
        <v>3</v>
      </c>
      <c r="D172" s="500" t="s">
        <v>1346</v>
      </c>
    </row>
    <row r="173" spans="1:7" ht="90" x14ac:dyDescent="0.25">
      <c r="C173" s="1">
        <v>4</v>
      </c>
      <c r="D173" s="500" t="s">
        <v>1355</v>
      </c>
    </row>
    <row r="174" spans="1:7" ht="60" x14ac:dyDescent="0.25">
      <c r="C174" s="1">
        <v>5</v>
      </c>
      <c r="D174" s="500" t="s">
        <v>1347</v>
      </c>
    </row>
    <row r="175" spans="1:7" ht="120" x14ac:dyDescent="0.25">
      <c r="C175" s="1">
        <v>6</v>
      </c>
      <c r="D175" s="500" t="s">
        <v>1635</v>
      </c>
    </row>
    <row r="176" spans="1:7" ht="45" x14ac:dyDescent="0.25">
      <c r="C176" s="1">
        <v>7</v>
      </c>
      <c r="D176" s="335" t="s">
        <v>1349</v>
      </c>
    </row>
    <row r="177" spans="3:4" ht="90" x14ac:dyDescent="0.25">
      <c r="C177" s="1">
        <v>8</v>
      </c>
      <c r="D177" s="335" t="s">
        <v>1636</v>
      </c>
    </row>
  </sheetData>
  <sheetProtection algorithmName="SHA-512" hashValue="ZWwrF1wlO4Oqy5J2r5It+GX4wkV86JjrJQnxhNkCo619Q6p/C/+S8OEijlxZiG0/K9S/HX1X8MRKa3Kdz0B/FA==" saltValue="7Txbx0dALaVnSIvJ4fNgRQ==" spinCount="100000" sheet="1" objects="1" scenarios="1"/>
  <mergeCells count="20">
    <mergeCell ref="E7:G11"/>
    <mergeCell ref="E15:G19"/>
    <mergeCell ref="E23:G27"/>
    <mergeCell ref="E31:G35"/>
    <mergeCell ref="E39:G43"/>
    <mergeCell ref="E47:G51"/>
    <mergeCell ref="E55:G59"/>
    <mergeCell ref="E63:G67"/>
    <mergeCell ref="E71:G75"/>
    <mergeCell ref="E79:G83"/>
    <mergeCell ref="E135:G139"/>
    <mergeCell ref="E143:G147"/>
    <mergeCell ref="E151:G155"/>
    <mergeCell ref="E159:G163"/>
    <mergeCell ref="E87:G91"/>
    <mergeCell ref="E95:G99"/>
    <mergeCell ref="E103:G107"/>
    <mergeCell ref="E111:G115"/>
    <mergeCell ref="E119:G123"/>
    <mergeCell ref="E127:G131"/>
  </mergeCells>
  <phoneticPr fontId="8" type="noConversion"/>
  <pageMargins left="0.70866141732283472" right="0.70866141732283472" top="0.74803149606299213" bottom="0.74803149606299213" header="0.31496062992125984" footer="0.31496062992125984"/>
  <pageSetup paperSize="9" scale="71" orientation="landscape" horizontalDpi="4294967293" verticalDpi="0" r:id="rId1"/>
  <headerFooter>
    <oddHeader>&amp;C15. Pokyčiai, kurių siekiama VVG teritorijoje (kiekybine išraiška)</oddHeader>
  </headerFooter>
  <rowBreaks count="5" manualBreakCount="5">
    <brk id="38" max="16383" man="1"/>
    <brk id="70" max="16383" man="1"/>
    <brk id="102" max="16383" man="1"/>
    <brk id="134" max="16383" man="1"/>
    <brk id="16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6897821-69E5-4A77-A870-B8BB1B560075}">
          <x14:formula1>
            <xm:f>Sąrašai!$A$68:$A$87</xm:f>
          </x14:formula1>
          <xm:sqref>D17:D19 D25:D27 D33:D35 D41:D43 D49:D51 D57:D59 D65:D67 D73:D75 D81:D83 D89:D91 D97:D99 D105:D107 D113:D115 D121:D123 D129:D131 D137:D139 D145:D147 D153:D155 D161:D163</xm:sqref>
        </x14:dataValidation>
        <x14:dataValidation type="list" allowBlank="1" showInputMessage="1" showErrorMessage="1" xr:uid="{BA62DD30-746E-4FDE-9042-13712A651DBD}">
          <x14:formula1>
            <xm:f>Sąrašai!$A$67:$A$87</xm:f>
          </x14:formula1>
          <xm:sqref>D9:D11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8AC10-5755-4FA7-9CAB-682F4629139E}">
  <sheetPr>
    <tabColor theme="0" tint="-0.249977111117893"/>
  </sheetPr>
  <dimension ref="A1:AE38"/>
  <sheetViews>
    <sheetView topLeftCell="D1" zoomScaleNormal="100" workbookViewId="0">
      <selection activeCell="A14" sqref="A14:XFD14"/>
    </sheetView>
  </sheetViews>
  <sheetFormatPr defaultColWidth="9.140625" defaultRowHeight="15" x14ac:dyDescent="0.25"/>
  <cols>
    <col min="1" max="1" width="8.7109375" style="13" customWidth="1"/>
    <col min="2" max="2" width="12.7109375" style="13" customWidth="1"/>
    <col min="3" max="3" width="70.5703125" style="13" customWidth="1"/>
    <col min="4" max="4" width="11.7109375" style="13" customWidth="1"/>
    <col min="5" max="5" width="12.7109375" style="13" customWidth="1"/>
    <col min="6" max="30" width="11.7109375" style="13" customWidth="1"/>
    <col min="31" max="31" width="32.7109375" style="13" customWidth="1"/>
    <col min="32" max="16384" width="9.140625" style="13"/>
  </cols>
  <sheetData>
    <row r="1" spans="1:31" s="42" customFormat="1" ht="18.75" x14ac:dyDescent="0.25">
      <c r="A1" s="44" t="s">
        <v>242</v>
      </c>
      <c r="B1" s="44" t="s">
        <v>1706</v>
      </c>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row>
    <row r="2" spans="1:3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x14ac:dyDescent="0.25">
      <c r="A3" s="1"/>
      <c r="B3" s="140" t="s">
        <v>1272</v>
      </c>
      <c r="C3" s="205" t="str">
        <f>'1'!C8</f>
        <v>RASE</v>
      </c>
      <c r="D3" s="1"/>
      <c r="E3" s="1"/>
      <c r="F3" s="1"/>
      <c r="G3" s="1"/>
      <c r="H3" s="1"/>
      <c r="I3" s="1"/>
      <c r="J3" s="1"/>
      <c r="K3" s="1"/>
      <c r="L3" s="1"/>
      <c r="M3" s="1"/>
      <c r="N3" s="1"/>
      <c r="O3" s="1"/>
      <c r="P3" s="1"/>
      <c r="Q3" s="1"/>
      <c r="R3" s="1"/>
      <c r="S3" s="1"/>
      <c r="T3" s="1"/>
      <c r="U3" s="1"/>
      <c r="V3" s="1"/>
      <c r="W3" s="1"/>
      <c r="X3" s="1"/>
      <c r="Y3" s="1"/>
      <c r="Z3" s="1"/>
      <c r="AA3" s="1"/>
      <c r="AB3" s="1"/>
      <c r="AC3" s="1"/>
      <c r="AD3" s="1"/>
      <c r="AE3" s="1"/>
    </row>
    <row r="4" spans="1:31" customFormat="1" ht="15.75" thickBot="1" x14ac:dyDescent="0.3"/>
    <row r="5" spans="1:31" x14ac:dyDescent="0.25">
      <c r="A5" s="1"/>
      <c r="B5" s="340">
        <v>1</v>
      </c>
      <c r="C5" s="341">
        <v>2</v>
      </c>
      <c r="D5" s="342">
        <v>3</v>
      </c>
      <c r="E5" s="343">
        <v>4</v>
      </c>
      <c r="F5" s="319">
        <v>5</v>
      </c>
      <c r="G5" s="319">
        <v>6</v>
      </c>
      <c r="H5" s="319">
        <v>7</v>
      </c>
      <c r="I5" s="319">
        <v>8</v>
      </c>
      <c r="J5" s="319">
        <v>9</v>
      </c>
      <c r="K5" s="319">
        <v>10</v>
      </c>
      <c r="L5" s="319">
        <v>11</v>
      </c>
      <c r="M5" s="319">
        <v>12</v>
      </c>
      <c r="N5" s="319">
        <v>13</v>
      </c>
      <c r="O5" s="319">
        <v>14</v>
      </c>
      <c r="P5" s="319">
        <v>15</v>
      </c>
      <c r="Q5" s="319">
        <v>16</v>
      </c>
      <c r="R5" s="319">
        <v>17</v>
      </c>
      <c r="S5" s="319">
        <v>18</v>
      </c>
      <c r="T5" s="319">
        <v>19</v>
      </c>
      <c r="U5" s="319">
        <v>20</v>
      </c>
      <c r="V5" s="319">
        <v>21</v>
      </c>
      <c r="W5" s="319">
        <v>22</v>
      </c>
      <c r="X5" s="319">
        <v>23</v>
      </c>
      <c r="Y5" s="319">
        <v>24</v>
      </c>
      <c r="Z5" s="319">
        <v>25</v>
      </c>
      <c r="AA5" s="319">
        <v>26</v>
      </c>
      <c r="AB5" s="319">
        <v>27</v>
      </c>
      <c r="AC5" s="319">
        <v>28</v>
      </c>
      <c r="AD5" s="321">
        <v>29</v>
      </c>
      <c r="AE5" s="336">
        <v>30</v>
      </c>
    </row>
    <row r="6" spans="1:31" ht="75" x14ac:dyDescent="0.25">
      <c r="A6" s="1"/>
      <c r="B6" s="344" t="s">
        <v>54</v>
      </c>
      <c r="C6" s="255" t="s">
        <v>53</v>
      </c>
      <c r="D6" s="226" t="str">
        <f>'7'!F6</f>
        <v>Planuojama paramos suma priemonei, Eur</v>
      </c>
      <c r="E6" s="227" t="s">
        <v>1707</v>
      </c>
      <c r="F6" s="755" t="s">
        <v>1293</v>
      </c>
      <c r="G6" s="757" t="s">
        <v>100</v>
      </c>
      <c r="H6" s="758"/>
      <c r="I6" s="758"/>
      <c r="J6" s="760"/>
      <c r="K6" s="757" t="s">
        <v>101</v>
      </c>
      <c r="L6" s="758"/>
      <c r="M6" s="758"/>
      <c r="N6" s="760"/>
      <c r="O6" s="757" t="s">
        <v>102</v>
      </c>
      <c r="P6" s="758"/>
      <c r="Q6" s="758"/>
      <c r="R6" s="760"/>
      <c r="S6" s="757" t="s">
        <v>103</v>
      </c>
      <c r="T6" s="758"/>
      <c r="U6" s="758"/>
      <c r="V6" s="760"/>
      <c r="W6" s="757" t="s">
        <v>104</v>
      </c>
      <c r="X6" s="758"/>
      <c r="Y6" s="758"/>
      <c r="Z6" s="760"/>
      <c r="AA6" s="757" t="s">
        <v>105</v>
      </c>
      <c r="AB6" s="758"/>
      <c r="AC6" s="758"/>
      <c r="AD6" s="759"/>
      <c r="AE6" s="337" t="s">
        <v>1104</v>
      </c>
    </row>
    <row r="7" spans="1:31" x14ac:dyDescent="0.25">
      <c r="A7" s="1" t="s">
        <v>420</v>
      </c>
      <c r="B7" s="345"/>
      <c r="C7" s="257"/>
      <c r="D7" s="256"/>
      <c r="E7" s="258"/>
      <c r="F7" s="756"/>
      <c r="G7" s="48" t="s">
        <v>96</v>
      </c>
      <c r="H7" s="49" t="s">
        <v>97</v>
      </c>
      <c r="I7" s="49" t="s">
        <v>98</v>
      </c>
      <c r="J7" s="50" t="s">
        <v>99</v>
      </c>
      <c r="K7" s="48" t="s">
        <v>96</v>
      </c>
      <c r="L7" s="49" t="s">
        <v>97</v>
      </c>
      <c r="M7" s="49" t="s">
        <v>98</v>
      </c>
      <c r="N7" s="50" t="s">
        <v>99</v>
      </c>
      <c r="O7" s="48" t="s">
        <v>96</v>
      </c>
      <c r="P7" s="49" t="s">
        <v>97</v>
      </c>
      <c r="Q7" s="49" t="s">
        <v>98</v>
      </c>
      <c r="R7" s="50" t="s">
        <v>99</v>
      </c>
      <c r="S7" s="48" t="s">
        <v>96</v>
      </c>
      <c r="T7" s="49" t="s">
        <v>97</v>
      </c>
      <c r="U7" s="49" t="s">
        <v>98</v>
      </c>
      <c r="V7" s="50" t="s">
        <v>99</v>
      </c>
      <c r="W7" s="48" t="s">
        <v>96</v>
      </c>
      <c r="X7" s="49" t="s">
        <v>97</v>
      </c>
      <c r="Y7" s="49" t="s">
        <v>98</v>
      </c>
      <c r="Z7" s="50" t="s">
        <v>99</v>
      </c>
      <c r="AA7" s="48" t="s">
        <v>96</v>
      </c>
      <c r="AB7" s="49" t="s">
        <v>97</v>
      </c>
      <c r="AC7" s="49" t="s">
        <v>98</v>
      </c>
      <c r="AD7" s="346" t="s">
        <v>99</v>
      </c>
      <c r="AE7" s="336"/>
    </row>
    <row r="8" spans="1:31" x14ac:dyDescent="0.25">
      <c r="A8" s="1" t="s">
        <v>421</v>
      </c>
      <c r="B8" s="347" t="s">
        <v>0</v>
      </c>
      <c r="C8" s="45" t="str">
        <f>'7'!C7</f>
        <v>Ekonominės rajono plėtros skatinimas, kuriant naujus verslus rajone</v>
      </c>
      <c r="D8" s="208">
        <f>'7'!F7</f>
        <v>200000</v>
      </c>
      <c r="E8" s="147">
        <f>COUNTIFS($G8:$AD8,"&gt;0")</f>
        <v>2</v>
      </c>
      <c r="F8" s="209">
        <f>SUM(G8:AD8)</f>
        <v>200000</v>
      </c>
      <c r="G8" s="247"/>
      <c r="H8" s="248"/>
      <c r="I8" s="248">
        <v>100000</v>
      </c>
      <c r="J8" s="249"/>
      <c r="K8" s="247"/>
      <c r="L8" s="248"/>
      <c r="M8" s="248"/>
      <c r="N8" s="249"/>
      <c r="O8" s="247"/>
      <c r="P8" s="248">
        <v>100000</v>
      </c>
      <c r="Q8" s="248"/>
      <c r="R8" s="249"/>
      <c r="S8" s="247"/>
      <c r="T8" s="248"/>
      <c r="U8" s="248"/>
      <c r="V8" s="249"/>
      <c r="W8" s="247"/>
      <c r="X8" s="248"/>
      <c r="Y8" s="248"/>
      <c r="Z8" s="249"/>
      <c r="AA8" s="247"/>
      <c r="AB8" s="248"/>
      <c r="AC8" s="248"/>
      <c r="AD8" s="348"/>
      <c r="AE8" s="338" t="str">
        <f>IF(D8=F8,"Gerai","Nesutampa sumos (3 ir 5 stulpeliai)")</f>
        <v>Gerai</v>
      </c>
    </row>
    <row r="9" spans="1:31" x14ac:dyDescent="0.25">
      <c r="A9" s="1" t="s">
        <v>422</v>
      </c>
      <c r="B9" s="347" t="s">
        <v>1</v>
      </c>
      <c r="C9" s="45" t="str">
        <f>'7'!C8</f>
        <v>Ekonominės rajono plėtros skatinimas, plėtojant esamus rajono verslus</v>
      </c>
      <c r="D9" s="208">
        <f>'7'!F8</f>
        <v>250000</v>
      </c>
      <c r="E9" s="147">
        <f t="shared" ref="E9:E27" si="0">COUNTIFS($G9:$AD9,"&gt;0")</f>
        <v>2</v>
      </c>
      <c r="F9" s="210">
        <f t="shared" ref="F9:F27" si="1">SUM(G9:AD9)</f>
        <v>250000</v>
      </c>
      <c r="G9" s="242"/>
      <c r="H9" s="250"/>
      <c r="I9" s="250"/>
      <c r="J9" s="251">
        <v>125000</v>
      </c>
      <c r="K9" s="242"/>
      <c r="L9" s="250">
        <v>125000</v>
      </c>
      <c r="M9" s="250"/>
      <c r="N9" s="251"/>
      <c r="O9" s="242"/>
      <c r="P9" s="250"/>
      <c r="Q9" s="250"/>
      <c r="R9" s="251"/>
      <c r="S9" s="242"/>
      <c r="T9" s="250"/>
      <c r="U9" s="250"/>
      <c r="V9" s="251"/>
      <c r="W9" s="242"/>
      <c r="X9" s="250"/>
      <c r="Y9" s="250"/>
      <c r="Z9" s="251"/>
      <c r="AA9" s="242"/>
      <c r="AB9" s="250"/>
      <c r="AC9" s="250"/>
      <c r="AD9" s="349"/>
      <c r="AE9" s="339" t="str">
        <f t="shared" ref="AE9:AE27" si="2">IF(D9=F9,"Gerai","Nesutampa sumos (3 ir 5 stulpeliai)")</f>
        <v>Gerai</v>
      </c>
    </row>
    <row r="10" spans="1:31" x14ac:dyDescent="0.25">
      <c r="A10" s="1" t="s">
        <v>423</v>
      </c>
      <c r="B10" s="347" t="s">
        <v>2</v>
      </c>
      <c r="C10" s="45" t="str">
        <f>'7'!C9</f>
        <v>Skaitmeninimo skatinimas žemės ūkio sektoriuje</v>
      </c>
      <c r="D10" s="208">
        <f>'7'!F9</f>
        <v>80000</v>
      </c>
      <c r="E10" s="147">
        <f t="shared" si="0"/>
        <v>1</v>
      </c>
      <c r="F10" s="210">
        <f t="shared" si="1"/>
        <v>80000</v>
      </c>
      <c r="G10" s="242"/>
      <c r="H10" s="250"/>
      <c r="I10" s="250"/>
      <c r="J10" s="251"/>
      <c r="K10" s="242"/>
      <c r="L10" s="250"/>
      <c r="M10" s="250"/>
      <c r="N10" s="251"/>
      <c r="O10" s="242"/>
      <c r="P10" s="250"/>
      <c r="Q10" s="250">
        <v>80000</v>
      </c>
      <c r="R10" s="251"/>
      <c r="S10" s="242"/>
      <c r="T10" s="250"/>
      <c r="U10" s="250"/>
      <c r="V10" s="251"/>
      <c r="W10" s="242"/>
      <c r="X10" s="250"/>
      <c r="Y10" s="250"/>
      <c r="Z10" s="251"/>
      <c r="AA10" s="242"/>
      <c r="AB10" s="250"/>
      <c r="AC10" s="250"/>
      <c r="AD10" s="349"/>
      <c r="AE10" s="339" t="str">
        <f t="shared" si="2"/>
        <v>Gerai</v>
      </c>
    </row>
    <row r="11" spans="1:31" x14ac:dyDescent="0.25">
      <c r="A11" s="1" t="s">
        <v>424</v>
      </c>
      <c r="B11" s="347" t="s">
        <v>3</v>
      </c>
      <c r="C11" s="45" t="str">
        <f>'7'!C10</f>
        <v>NVO socialinio verslo kūrimas ir plėtra</v>
      </c>
      <c r="D11" s="208">
        <f>'7'!F10</f>
        <v>50058.400000000001</v>
      </c>
      <c r="E11" s="147">
        <f t="shared" si="0"/>
        <v>1</v>
      </c>
      <c r="F11" s="210">
        <f t="shared" si="1"/>
        <v>50058.400000000001</v>
      </c>
      <c r="G11" s="242"/>
      <c r="H11" s="250"/>
      <c r="I11" s="250"/>
      <c r="J11" s="251"/>
      <c r="K11" s="242"/>
      <c r="L11" s="250"/>
      <c r="M11" s="250"/>
      <c r="N11" s="251"/>
      <c r="O11" s="242"/>
      <c r="P11" s="250"/>
      <c r="Q11" s="250"/>
      <c r="R11" s="251"/>
      <c r="S11" s="242"/>
      <c r="T11" s="250"/>
      <c r="U11" s="250">
        <v>50058.400000000001</v>
      </c>
      <c r="V11" s="251"/>
      <c r="W11" s="242"/>
      <c r="X11" s="250"/>
      <c r="Y11" s="250"/>
      <c r="Z11" s="251"/>
      <c r="AA11" s="242"/>
      <c r="AB11" s="250"/>
      <c r="AC11" s="250"/>
      <c r="AD11" s="349"/>
      <c r="AE11" s="339" t="str">
        <f t="shared" si="2"/>
        <v>Gerai</v>
      </c>
    </row>
    <row r="12" spans="1:31" x14ac:dyDescent="0.25">
      <c r="A12" s="1" t="s">
        <v>425</v>
      </c>
      <c r="B12" s="347" t="s">
        <v>4</v>
      </c>
      <c r="C12" s="45" t="str">
        <f>'7'!C11</f>
        <v>Bendruomeninių verslumo iniciatyvų kūrimas ir plėtra</v>
      </c>
      <c r="D12" s="208">
        <f>'7'!F11</f>
        <v>300000</v>
      </c>
      <c r="E12" s="147">
        <f t="shared" si="0"/>
        <v>3</v>
      </c>
      <c r="F12" s="210">
        <f t="shared" si="1"/>
        <v>300000</v>
      </c>
      <c r="G12" s="242"/>
      <c r="H12" s="250"/>
      <c r="I12" s="250"/>
      <c r="J12" s="251"/>
      <c r="K12" s="242"/>
      <c r="L12" s="250"/>
      <c r="M12" s="250">
        <v>100000</v>
      </c>
      <c r="N12" s="251"/>
      <c r="O12" s="242"/>
      <c r="P12" s="250">
        <v>100000</v>
      </c>
      <c r="Q12" s="250"/>
      <c r="R12" s="251"/>
      <c r="S12" s="242"/>
      <c r="T12" s="250"/>
      <c r="U12" s="250">
        <v>100000</v>
      </c>
      <c r="V12" s="251"/>
      <c r="W12" s="242"/>
      <c r="X12" s="250"/>
      <c r="Y12" s="250"/>
      <c r="Z12" s="251"/>
      <c r="AA12" s="242"/>
      <c r="AB12" s="250"/>
      <c r="AC12" s="250"/>
      <c r="AD12" s="349"/>
      <c r="AE12" s="339" t="str">
        <f t="shared" si="2"/>
        <v>Gerai</v>
      </c>
    </row>
    <row r="13" spans="1:31" ht="30" x14ac:dyDescent="0.25">
      <c r="A13" s="1" t="s">
        <v>426</v>
      </c>
      <c r="B13" s="347" t="s">
        <v>5</v>
      </c>
      <c r="C13" s="45" t="str">
        <f>'7'!C12</f>
        <v>Viešųjų paslaugų ir infrastruktūros prieinamumas vietos bendruomenei didinimas</v>
      </c>
      <c r="D13" s="208">
        <f>'7'!F12</f>
        <v>100000</v>
      </c>
      <c r="E13" s="147">
        <f t="shared" si="0"/>
        <v>1</v>
      </c>
      <c r="F13" s="210">
        <f t="shared" si="1"/>
        <v>100000</v>
      </c>
      <c r="G13" s="242"/>
      <c r="H13" s="250"/>
      <c r="I13" s="250"/>
      <c r="J13" s="251"/>
      <c r="K13" s="242"/>
      <c r="L13" s="250"/>
      <c r="M13" s="250"/>
      <c r="N13" s="251"/>
      <c r="O13" s="242"/>
      <c r="P13" s="250"/>
      <c r="Q13" s="250"/>
      <c r="R13" s="251"/>
      <c r="S13" s="242">
        <v>100000</v>
      </c>
      <c r="T13" s="250"/>
      <c r="U13" s="250"/>
      <c r="V13" s="251"/>
      <c r="W13" s="242"/>
      <c r="X13" s="250"/>
      <c r="Y13" s="250"/>
      <c r="Z13" s="251"/>
      <c r="AA13" s="242"/>
      <c r="AB13" s="250"/>
      <c r="AC13" s="250"/>
      <c r="AD13" s="349"/>
      <c r="AE13" s="339" t="str">
        <f t="shared" si="2"/>
        <v>Gerai</v>
      </c>
    </row>
    <row r="14" spans="1:31" x14ac:dyDescent="0.25">
      <c r="A14" s="1" t="s">
        <v>427</v>
      </c>
      <c r="B14" s="347" t="s">
        <v>6</v>
      </c>
      <c r="C14" s="45" t="str">
        <f>'7'!C13</f>
        <v>NVO iniciatyvų skatinimas, kultūros tradicijų, amatų saugojimas ir sklaida</v>
      </c>
      <c r="D14" s="208">
        <f>'7'!F13</f>
        <v>200000</v>
      </c>
      <c r="E14" s="147">
        <f t="shared" si="0"/>
        <v>4</v>
      </c>
      <c r="F14" s="210">
        <f t="shared" si="1"/>
        <v>200000</v>
      </c>
      <c r="G14" s="242"/>
      <c r="H14" s="250"/>
      <c r="I14" s="250"/>
      <c r="J14" s="251">
        <v>50000</v>
      </c>
      <c r="K14" s="242"/>
      <c r="L14" s="250"/>
      <c r="M14" s="250"/>
      <c r="N14" s="251">
        <v>50000</v>
      </c>
      <c r="O14" s="242"/>
      <c r="P14" s="250"/>
      <c r="Q14" s="250"/>
      <c r="R14" s="251">
        <v>50000</v>
      </c>
      <c r="S14" s="242"/>
      <c r="T14" s="250">
        <v>50000</v>
      </c>
      <c r="U14" s="250"/>
      <c r="V14" s="251"/>
      <c r="W14" s="242"/>
      <c r="X14" s="250"/>
      <c r="Y14" s="250"/>
      <c r="Z14" s="251"/>
      <c r="AA14" s="242"/>
      <c r="AB14" s="250"/>
      <c r="AC14" s="250"/>
      <c r="AD14" s="349"/>
      <c r="AE14" s="339" t="str">
        <f t="shared" si="2"/>
        <v>Gerai</v>
      </c>
    </row>
    <row r="15" spans="1:31" x14ac:dyDescent="0.25">
      <c r="A15" s="1" t="s">
        <v>428</v>
      </c>
      <c r="B15" s="347" t="s">
        <v>7</v>
      </c>
      <c r="C15" s="45" t="str">
        <f>'7'!C14</f>
        <v>Vietos projektų pareiškėjų ir vykdytojų mokymas, įgūdžių įgijimas</v>
      </c>
      <c r="D15" s="208">
        <f>'7'!F14</f>
        <v>95400</v>
      </c>
      <c r="E15" s="147">
        <f t="shared" si="0"/>
        <v>4</v>
      </c>
      <c r="F15" s="210">
        <f t="shared" si="1"/>
        <v>95400</v>
      </c>
      <c r="G15" s="242"/>
      <c r="H15" s="250"/>
      <c r="I15" s="250"/>
      <c r="J15" s="251"/>
      <c r="K15" s="242"/>
      <c r="L15" s="250"/>
      <c r="M15" s="250">
        <v>15900</v>
      </c>
      <c r="N15" s="251"/>
      <c r="O15" s="242"/>
      <c r="P15" s="250">
        <v>31800</v>
      </c>
      <c r="Q15" s="250"/>
      <c r="R15" s="251"/>
      <c r="S15" s="242">
        <v>31800</v>
      </c>
      <c r="T15" s="250"/>
      <c r="U15" s="250"/>
      <c r="V15" s="251"/>
      <c r="W15" s="242">
        <v>15900</v>
      </c>
      <c r="X15" s="250"/>
      <c r="Y15" s="250"/>
      <c r="Z15" s="251"/>
      <c r="AA15" s="242"/>
      <c r="AB15" s="250"/>
      <c r="AC15" s="250"/>
      <c r="AD15" s="349"/>
      <c r="AE15" s="339" t="str">
        <f t="shared" si="2"/>
        <v>Gerai</v>
      </c>
    </row>
    <row r="16" spans="1:31" x14ac:dyDescent="0.25">
      <c r="A16" s="1" t="s">
        <v>429</v>
      </c>
      <c r="B16" s="347" t="s">
        <v>8</v>
      </c>
      <c r="C16" s="45" t="str">
        <f>'7'!C15</f>
        <v>Teritorinio VVG bendradarbiavimo skatinimas</v>
      </c>
      <c r="D16" s="208">
        <f>'7'!F15</f>
        <v>15000</v>
      </c>
      <c r="E16" s="147">
        <f t="shared" si="0"/>
        <v>0</v>
      </c>
      <c r="F16" s="210">
        <f t="shared" si="1"/>
        <v>0</v>
      </c>
      <c r="G16" s="242"/>
      <c r="H16" s="250"/>
      <c r="I16" s="250"/>
      <c r="J16" s="251"/>
      <c r="K16" s="242"/>
      <c r="L16" s="250"/>
      <c r="M16" s="250"/>
      <c r="N16" s="251"/>
      <c r="O16" s="242"/>
      <c r="P16" s="250"/>
      <c r="Q16" s="250"/>
      <c r="R16" s="251"/>
      <c r="S16" s="242"/>
      <c r="T16" s="250"/>
      <c r="U16" s="250"/>
      <c r="V16" s="251"/>
      <c r="W16" s="242"/>
      <c r="X16" s="250"/>
      <c r="Y16" s="250"/>
      <c r="Z16" s="251"/>
      <c r="AA16" s="242"/>
      <c r="AB16" s="250"/>
      <c r="AC16" s="250"/>
      <c r="AD16" s="349"/>
      <c r="AE16" s="339" t="str">
        <f t="shared" si="2"/>
        <v>Nesutampa sumos (3 ir 5 stulpeliai)</v>
      </c>
    </row>
    <row r="17" spans="1:31" x14ac:dyDescent="0.25">
      <c r="A17" s="1" t="s">
        <v>649</v>
      </c>
      <c r="B17" s="347" t="s">
        <v>9</v>
      </c>
      <c r="C17" s="45">
        <f>'7'!C16</f>
        <v>0</v>
      </c>
      <c r="D17" s="208">
        <f>'7'!F16</f>
        <v>0</v>
      </c>
      <c r="E17" s="147">
        <f t="shared" si="0"/>
        <v>0</v>
      </c>
      <c r="F17" s="210">
        <f t="shared" si="1"/>
        <v>0</v>
      </c>
      <c r="G17" s="242"/>
      <c r="H17" s="250"/>
      <c r="I17" s="250"/>
      <c r="J17" s="251"/>
      <c r="K17" s="242"/>
      <c r="L17" s="250"/>
      <c r="M17" s="250"/>
      <c r="N17" s="251"/>
      <c r="O17" s="242"/>
      <c r="P17" s="250"/>
      <c r="Q17" s="250"/>
      <c r="R17" s="251"/>
      <c r="S17" s="242"/>
      <c r="T17" s="250"/>
      <c r="U17" s="250"/>
      <c r="V17" s="251"/>
      <c r="W17" s="242"/>
      <c r="X17" s="250"/>
      <c r="Y17" s="250"/>
      <c r="Z17" s="251"/>
      <c r="AA17" s="242"/>
      <c r="AB17" s="250"/>
      <c r="AC17" s="250"/>
      <c r="AD17" s="349"/>
      <c r="AE17" s="339" t="str">
        <f t="shared" si="2"/>
        <v>Gerai</v>
      </c>
    </row>
    <row r="18" spans="1:31" x14ac:dyDescent="0.25">
      <c r="A18" s="1" t="s">
        <v>650</v>
      </c>
      <c r="B18" s="347" t="s">
        <v>43</v>
      </c>
      <c r="C18" s="45">
        <f>'7'!C17</f>
        <v>0</v>
      </c>
      <c r="D18" s="208">
        <f>'7'!F17</f>
        <v>0</v>
      </c>
      <c r="E18" s="147">
        <f t="shared" si="0"/>
        <v>0</v>
      </c>
      <c r="F18" s="210">
        <f t="shared" si="1"/>
        <v>0</v>
      </c>
      <c r="G18" s="242"/>
      <c r="H18" s="250"/>
      <c r="I18" s="250"/>
      <c r="J18" s="251"/>
      <c r="K18" s="242"/>
      <c r="L18" s="250"/>
      <c r="M18" s="250"/>
      <c r="N18" s="251"/>
      <c r="O18" s="242"/>
      <c r="P18" s="250"/>
      <c r="Q18" s="250"/>
      <c r="R18" s="251"/>
      <c r="S18" s="242"/>
      <c r="T18" s="250"/>
      <c r="U18" s="250"/>
      <c r="V18" s="251"/>
      <c r="W18" s="242"/>
      <c r="X18" s="250"/>
      <c r="Y18" s="250"/>
      <c r="Z18" s="251"/>
      <c r="AA18" s="242"/>
      <c r="AB18" s="250"/>
      <c r="AC18" s="250"/>
      <c r="AD18" s="349"/>
      <c r="AE18" s="339" t="str">
        <f t="shared" si="2"/>
        <v>Gerai</v>
      </c>
    </row>
    <row r="19" spans="1:31" x14ac:dyDescent="0.25">
      <c r="A19" s="1" t="s">
        <v>651</v>
      </c>
      <c r="B19" s="347" t="s">
        <v>44</v>
      </c>
      <c r="C19" s="45">
        <f>'7'!C18</f>
        <v>0</v>
      </c>
      <c r="D19" s="208">
        <f>'7'!F18</f>
        <v>0</v>
      </c>
      <c r="E19" s="147">
        <f t="shared" si="0"/>
        <v>0</v>
      </c>
      <c r="F19" s="210">
        <f t="shared" si="1"/>
        <v>0</v>
      </c>
      <c r="G19" s="242"/>
      <c r="H19" s="250"/>
      <c r="I19" s="250"/>
      <c r="J19" s="251"/>
      <c r="K19" s="242"/>
      <c r="L19" s="250"/>
      <c r="M19" s="250"/>
      <c r="N19" s="251"/>
      <c r="O19" s="242"/>
      <c r="P19" s="250"/>
      <c r="Q19" s="250"/>
      <c r="R19" s="251"/>
      <c r="S19" s="242"/>
      <c r="T19" s="250"/>
      <c r="U19" s="250"/>
      <c r="V19" s="251"/>
      <c r="W19" s="242"/>
      <c r="X19" s="250"/>
      <c r="Y19" s="250"/>
      <c r="Z19" s="251"/>
      <c r="AA19" s="242"/>
      <c r="AB19" s="250"/>
      <c r="AC19" s="250"/>
      <c r="AD19" s="349"/>
      <c r="AE19" s="339" t="str">
        <f t="shared" si="2"/>
        <v>Gerai</v>
      </c>
    </row>
    <row r="20" spans="1:31" x14ac:dyDescent="0.25">
      <c r="A20" s="1" t="s">
        <v>652</v>
      </c>
      <c r="B20" s="347" t="s">
        <v>45</v>
      </c>
      <c r="C20" s="45">
        <f>'7'!C19</f>
        <v>0</v>
      </c>
      <c r="D20" s="208">
        <f>'7'!F19</f>
        <v>0</v>
      </c>
      <c r="E20" s="147">
        <f t="shared" si="0"/>
        <v>0</v>
      </c>
      <c r="F20" s="210">
        <f t="shared" si="1"/>
        <v>0</v>
      </c>
      <c r="G20" s="242"/>
      <c r="H20" s="250"/>
      <c r="I20" s="250"/>
      <c r="J20" s="251"/>
      <c r="K20" s="242"/>
      <c r="L20" s="250"/>
      <c r="M20" s="250"/>
      <c r="N20" s="251"/>
      <c r="O20" s="242"/>
      <c r="P20" s="250"/>
      <c r="Q20" s="250"/>
      <c r="R20" s="251"/>
      <c r="S20" s="242"/>
      <c r="T20" s="250"/>
      <c r="U20" s="250"/>
      <c r="V20" s="251"/>
      <c r="W20" s="242"/>
      <c r="X20" s="250"/>
      <c r="Y20" s="250"/>
      <c r="Z20" s="251"/>
      <c r="AA20" s="242"/>
      <c r="AB20" s="250"/>
      <c r="AC20" s="250"/>
      <c r="AD20" s="349"/>
      <c r="AE20" s="339" t="str">
        <f t="shared" si="2"/>
        <v>Gerai</v>
      </c>
    </row>
    <row r="21" spans="1:31" x14ac:dyDescent="0.25">
      <c r="A21" s="1" t="s">
        <v>653</v>
      </c>
      <c r="B21" s="347" t="s">
        <v>46</v>
      </c>
      <c r="C21" s="45">
        <f>'7'!C20</f>
        <v>0</v>
      </c>
      <c r="D21" s="208">
        <f>'7'!F20</f>
        <v>0</v>
      </c>
      <c r="E21" s="147">
        <f t="shared" si="0"/>
        <v>0</v>
      </c>
      <c r="F21" s="210">
        <f t="shared" si="1"/>
        <v>0</v>
      </c>
      <c r="G21" s="242"/>
      <c r="H21" s="250"/>
      <c r="I21" s="250"/>
      <c r="J21" s="251"/>
      <c r="K21" s="242"/>
      <c r="L21" s="250"/>
      <c r="M21" s="250"/>
      <c r="N21" s="251"/>
      <c r="O21" s="242"/>
      <c r="P21" s="250"/>
      <c r="Q21" s="250"/>
      <c r="R21" s="251"/>
      <c r="S21" s="242"/>
      <c r="T21" s="250"/>
      <c r="U21" s="250"/>
      <c r="V21" s="251"/>
      <c r="W21" s="242"/>
      <c r="X21" s="250"/>
      <c r="Y21" s="250"/>
      <c r="Z21" s="251"/>
      <c r="AA21" s="242"/>
      <c r="AB21" s="250"/>
      <c r="AC21" s="250"/>
      <c r="AD21" s="349"/>
      <c r="AE21" s="339" t="str">
        <f t="shared" si="2"/>
        <v>Gerai</v>
      </c>
    </row>
    <row r="22" spans="1:31" x14ac:dyDescent="0.25">
      <c r="A22" s="1" t="s">
        <v>654</v>
      </c>
      <c r="B22" s="347" t="s">
        <v>47</v>
      </c>
      <c r="C22" s="45">
        <f>'7'!C21</f>
        <v>0</v>
      </c>
      <c r="D22" s="208">
        <f>'7'!F21</f>
        <v>0</v>
      </c>
      <c r="E22" s="147">
        <f t="shared" si="0"/>
        <v>0</v>
      </c>
      <c r="F22" s="210">
        <f t="shared" si="1"/>
        <v>0</v>
      </c>
      <c r="G22" s="242"/>
      <c r="H22" s="250"/>
      <c r="I22" s="250"/>
      <c r="J22" s="251"/>
      <c r="K22" s="242"/>
      <c r="L22" s="250"/>
      <c r="M22" s="250"/>
      <c r="N22" s="251"/>
      <c r="O22" s="242"/>
      <c r="P22" s="250"/>
      <c r="Q22" s="250"/>
      <c r="R22" s="251"/>
      <c r="S22" s="242"/>
      <c r="T22" s="250"/>
      <c r="U22" s="250"/>
      <c r="V22" s="251"/>
      <c r="W22" s="242"/>
      <c r="X22" s="250"/>
      <c r="Y22" s="250"/>
      <c r="Z22" s="251"/>
      <c r="AA22" s="242"/>
      <c r="AB22" s="250"/>
      <c r="AC22" s="250"/>
      <c r="AD22" s="349"/>
      <c r="AE22" s="339" t="str">
        <f t="shared" si="2"/>
        <v>Gerai</v>
      </c>
    </row>
    <row r="23" spans="1:31" x14ac:dyDescent="0.25">
      <c r="A23" s="1" t="s">
        <v>655</v>
      </c>
      <c r="B23" s="347" t="s">
        <v>48</v>
      </c>
      <c r="C23" s="45">
        <f>'7'!C22</f>
        <v>0</v>
      </c>
      <c r="D23" s="208">
        <f>'7'!F22</f>
        <v>0</v>
      </c>
      <c r="E23" s="147">
        <f t="shared" si="0"/>
        <v>0</v>
      </c>
      <c r="F23" s="210">
        <f t="shared" si="1"/>
        <v>0</v>
      </c>
      <c r="G23" s="242"/>
      <c r="H23" s="250"/>
      <c r="I23" s="250"/>
      <c r="J23" s="251"/>
      <c r="K23" s="242"/>
      <c r="L23" s="250"/>
      <c r="M23" s="250"/>
      <c r="N23" s="251"/>
      <c r="O23" s="242"/>
      <c r="P23" s="250"/>
      <c r="Q23" s="250"/>
      <c r="R23" s="251"/>
      <c r="S23" s="242"/>
      <c r="T23" s="250"/>
      <c r="U23" s="250"/>
      <c r="V23" s="251"/>
      <c r="W23" s="242"/>
      <c r="X23" s="250"/>
      <c r="Y23" s="250"/>
      <c r="Z23" s="251"/>
      <c r="AA23" s="242"/>
      <c r="AB23" s="250"/>
      <c r="AC23" s="250"/>
      <c r="AD23" s="349"/>
      <c r="AE23" s="339" t="str">
        <f t="shared" si="2"/>
        <v>Gerai</v>
      </c>
    </row>
    <row r="24" spans="1:31" x14ac:dyDescent="0.25">
      <c r="A24" s="1" t="s">
        <v>656</v>
      </c>
      <c r="B24" s="347" t="s">
        <v>49</v>
      </c>
      <c r="C24" s="45">
        <f>'7'!C23</f>
        <v>0</v>
      </c>
      <c r="D24" s="208">
        <f>'7'!F23</f>
        <v>0</v>
      </c>
      <c r="E24" s="147">
        <f t="shared" si="0"/>
        <v>0</v>
      </c>
      <c r="F24" s="210">
        <f t="shared" si="1"/>
        <v>0</v>
      </c>
      <c r="G24" s="242"/>
      <c r="H24" s="250"/>
      <c r="I24" s="250"/>
      <c r="J24" s="251"/>
      <c r="K24" s="242"/>
      <c r="L24" s="250"/>
      <c r="M24" s="250"/>
      <c r="N24" s="251"/>
      <c r="O24" s="242"/>
      <c r="P24" s="250"/>
      <c r="Q24" s="250"/>
      <c r="R24" s="251"/>
      <c r="S24" s="242"/>
      <c r="T24" s="250"/>
      <c r="U24" s="250"/>
      <c r="V24" s="251"/>
      <c r="W24" s="242"/>
      <c r="X24" s="250"/>
      <c r="Y24" s="250"/>
      <c r="Z24" s="251"/>
      <c r="AA24" s="242"/>
      <c r="AB24" s="250"/>
      <c r="AC24" s="250"/>
      <c r="AD24" s="349"/>
      <c r="AE24" s="339" t="str">
        <f t="shared" si="2"/>
        <v>Gerai</v>
      </c>
    </row>
    <row r="25" spans="1:31" x14ac:dyDescent="0.25">
      <c r="A25" s="1" t="s">
        <v>657</v>
      </c>
      <c r="B25" s="347" t="s">
        <v>50</v>
      </c>
      <c r="C25" s="45">
        <f>'7'!C24</f>
        <v>0</v>
      </c>
      <c r="D25" s="208">
        <f>'7'!F24</f>
        <v>0</v>
      </c>
      <c r="E25" s="147">
        <f t="shared" si="0"/>
        <v>0</v>
      </c>
      <c r="F25" s="210">
        <f t="shared" si="1"/>
        <v>0</v>
      </c>
      <c r="G25" s="242"/>
      <c r="H25" s="250"/>
      <c r="I25" s="250"/>
      <c r="J25" s="251"/>
      <c r="K25" s="242"/>
      <c r="L25" s="250"/>
      <c r="M25" s="250"/>
      <c r="N25" s="251"/>
      <c r="O25" s="242"/>
      <c r="P25" s="250"/>
      <c r="Q25" s="250"/>
      <c r="R25" s="251"/>
      <c r="S25" s="242"/>
      <c r="T25" s="250"/>
      <c r="U25" s="250"/>
      <c r="V25" s="251"/>
      <c r="W25" s="242"/>
      <c r="X25" s="250"/>
      <c r="Y25" s="250"/>
      <c r="Z25" s="251"/>
      <c r="AA25" s="242"/>
      <c r="AB25" s="250"/>
      <c r="AC25" s="250"/>
      <c r="AD25" s="349"/>
      <c r="AE25" s="339" t="str">
        <f t="shared" si="2"/>
        <v>Gerai</v>
      </c>
    </row>
    <row r="26" spans="1:31" x14ac:dyDescent="0.25">
      <c r="A26" s="1" t="s">
        <v>658</v>
      </c>
      <c r="B26" s="347" t="s">
        <v>51</v>
      </c>
      <c r="C26" s="45">
        <f>'7'!C25</f>
        <v>0</v>
      </c>
      <c r="D26" s="208">
        <f>'7'!F25</f>
        <v>0</v>
      </c>
      <c r="E26" s="147">
        <f t="shared" si="0"/>
        <v>0</v>
      </c>
      <c r="F26" s="210">
        <f t="shared" si="1"/>
        <v>0</v>
      </c>
      <c r="G26" s="242"/>
      <c r="H26" s="250"/>
      <c r="I26" s="250"/>
      <c r="J26" s="251"/>
      <c r="K26" s="242"/>
      <c r="L26" s="250"/>
      <c r="M26" s="250"/>
      <c r="N26" s="251"/>
      <c r="O26" s="242"/>
      <c r="P26" s="250"/>
      <c r="Q26" s="250"/>
      <c r="R26" s="251"/>
      <c r="S26" s="242"/>
      <c r="T26" s="250"/>
      <c r="U26" s="250"/>
      <c r="V26" s="251"/>
      <c r="W26" s="242"/>
      <c r="X26" s="250"/>
      <c r="Y26" s="250"/>
      <c r="Z26" s="251"/>
      <c r="AA26" s="242"/>
      <c r="AB26" s="250"/>
      <c r="AC26" s="250"/>
      <c r="AD26" s="349"/>
      <c r="AE26" s="339" t="str">
        <f t="shared" si="2"/>
        <v>Gerai</v>
      </c>
    </row>
    <row r="27" spans="1:31" x14ac:dyDescent="0.25">
      <c r="A27" s="1" t="s">
        <v>1294</v>
      </c>
      <c r="B27" s="350" t="s">
        <v>52</v>
      </c>
      <c r="C27" s="46">
        <f>'7'!C26</f>
        <v>0</v>
      </c>
      <c r="D27" s="260">
        <f>'7'!F26</f>
        <v>0</v>
      </c>
      <c r="E27" s="166">
        <f t="shared" si="0"/>
        <v>0</v>
      </c>
      <c r="F27" s="211">
        <f t="shared" si="1"/>
        <v>0</v>
      </c>
      <c r="G27" s="252"/>
      <c r="H27" s="253"/>
      <c r="I27" s="253"/>
      <c r="J27" s="254"/>
      <c r="K27" s="252"/>
      <c r="L27" s="253"/>
      <c r="M27" s="253"/>
      <c r="N27" s="254"/>
      <c r="O27" s="252"/>
      <c r="P27" s="253"/>
      <c r="Q27" s="253"/>
      <c r="R27" s="254"/>
      <c r="S27" s="252"/>
      <c r="T27" s="253"/>
      <c r="U27" s="253"/>
      <c r="V27" s="254"/>
      <c r="W27" s="252"/>
      <c r="X27" s="253"/>
      <c r="Y27" s="253"/>
      <c r="Z27" s="254"/>
      <c r="AA27" s="252"/>
      <c r="AB27" s="253"/>
      <c r="AC27" s="253"/>
      <c r="AD27" s="351"/>
      <c r="AE27" s="339" t="str">
        <f t="shared" si="2"/>
        <v>Gerai</v>
      </c>
    </row>
    <row r="28" spans="1:31" ht="15.75" thickBot="1" x14ac:dyDescent="0.3">
      <c r="A28" s="1" t="s">
        <v>1339</v>
      </c>
      <c r="B28" s="352"/>
      <c r="C28" s="353" t="s">
        <v>160</v>
      </c>
      <c r="D28" s="354">
        <f>SUM(D8:D27)</f>
        <v>1290458.3999999999</v>
      </c>
      <c r="E28" s="355">
        <f>SUM(E8:E27)</f>
        <v>18</v>
      </c>
      <c r="F28" s="354">
        <f>SUM(F8:F27)</f>
        <v>1275458.3999999999</v>
      </c>
      <c r="G28" s="356">
        <f>SUM(G8:G27)</f>
        <v>0</v>
      </c>
      <c r="H28" s="356">
        <f t="shared" ref="H28:AD28" si="3">SUM(H8:H27)</f>
        <v>0</v>
      </c>
      <c r="I28" s="356">
        <f t="shared" si="3"/>
        <v>100000</v>
      </c>
      <c r="J28" s="356">
        <f t="shared" si="3"/>
        <v>175000</v>
      </c>
      <c r="K28" s="357">
        <f t="shared" si="3"/>
        <v>0</v>
      </c>
      <c r="L28" s="356">
        <f t="shared" si="3"/>
        <v>125000</v>
      </c>
      <c r="M28" s="356">
        <f t="shared" si="3"/>
        <v>115900</v>
      </c>
      <c r="N28" s="358">
        <f t="shared" si="3"/>
        <v>50000</v>
      </c>
      <c r="O28" s="356">
        <f t="shared" si="3"/>
        <v>0</v>
      </c>
      <c r="P28" s="356">
        <f t="shared" si="3"/>
        <v>231800</v>
      </c>
      <c r="Q28" s="356">
        <f t="shared" si="3"/>
        <v>80000</v>
      </c>
      <c r="R28" s="356">
        <f t="shared" si="3"/>
        <v>50000</v>
      </c>
      <c r="S28" s="357">
        <f t="shared" si="3"/>
        <v>131800</v>
      </c>
      <c r="T28" s="356">
        <f t="shared" si="3"/>
        <v>50000</v>
      </c>
      <c r="U28" s="356">
        <f t="shared" si="3"/>
        <v>150058.4</v>
      </c>
      <c r="V28" s="358">
        <f t="shared" si="3"/>
        <v>0</v>
      </c>
      <c r="W28" s="356">
        <f t="shared" si="3"/>
        <v>15900</v>
      </c>
      <c r="X28" s="356">
        <f t="shared" si="3"/>
        <v>0</v>
      </c>
      <c r="Y28" s="356">
        <f t="shared" si="3"/>
        <v>0</v>
      </c>
      <c r="Z28" s="356">
        <f t="shared" si="3"/>
        <v>0</v>
      </c>
      <c r="AA28" s="357">
        <f t="shared" si="3"/>
        <v>0</v>
      </c>
      <c r="AB28" s="356">
        <f t="shared" si="3"/>
        <v>0</v>
      </c>
      <c r="AC28" s="356">
        <f t="shared" si="3"/>
        <v>0</v>
      </c>
      <c r="AD28" s="359">
        <f t="shared" si="3"/>
        <v>0</v>
      </c>
      <c r="AE28" s="317"/>
    </row>
    <row r="29" spans="1:31" ht="45" x14ac:dyDescent="0.25">
      <c r="B29" s="599" t="s">
        <v>1295</v>
      </c>
      <c r="C29" s="598" t="s">
        <v>1708</v>
      </c>
    </row>
    <row r="32" spans="1:31" x14ac:dyDescent="0.25">
      <c r="B32" s="1"/>
      <c r="C32" s="360" t="s">
        <v>1354</v>
      </c>
    </row>
    <row r="33" spans="2:3" ht="75" x14ac:dyDescent="0.25">
      <c r="B33" s="1">
        <v>1</v>
      </c>
      <c r="C33" s="335" t="s">
        <v>1342</v>
      </c>
    </row>
    <row r="34" spans="2:3" ht="30" x14ac:dyDescent="0.25">
      <c r="B34" s="1">
        <v>2</v>
      </c>
      <c r="C34" s="335" t="s">
        <v>1343</v>
      </c>
    </row>
    <row r="35" spans="2:3" ht="105" x14ac:dyDescent="0.25">
      <c r="B35" s="1">
        <v>3</v>
      </c>
      <c r="C35" s="335" t="s">
        <v>1340</v>
      </c>
    </row>
    <row r="36" spans="2:3" ht="30" x14ac:dyDescent="0.25">
      <c r="B36" s="1">
        <v>4</v>
      </c>
      <c r="C36" s="361" t="s">
        <v>1318</v>
      </c>
    </row>
    <row r="37" spans="2:3" ht="30" x14ac:dyDescent="0.25">
      <c r="B37" s="1">
        <v>5</v>
      </c>
      <c r="C37" s="361" t="s">
        <v>1341</v>
      </c>
    </row>
    <row r="38" spans="2:3" ht="60" x14ac:dyDescent="0.25">
      <c r="B38" s="1">
        <v>6</v>
      </c>
      <c r="C38" s="335" t="s">
        <v>1709</v>
      </c>
    </row>
  </sheetData>
  <sheetProtection algorithmName="SHA-512" hashValue="A0zyP4fus7V/1lpK2WO1wOeNk+TFP6YbhACWu5Kmt9PEAeDj24kvFmjDS8D44dN2wc1ejyO4paWyBrv0fvibvw==" saltValue="h/hf6mAKj4xx6mXwExRMcw==" spinCount="100000" sheet="1" objects="1" scenarios="1"/>
  <mergeCells count="7">
    <mergeCell ref="F6:F7"/>
    <mergeCell ref="AA6:AD6"/>
    <mergeCell ref="G6:J6"/>
    <mergeCell ref="K6:N6"/>
    <mergeCell ref="O6:R6"/>
    <mergeCell ref="S6:V6"/>
    <mergeCell ref="W6:Z6"/>
  </mergeCells>
  <phoneticPr fontId="8" type="noConversion"/>
  <dataValidations count="2">
    <dataValidation type="textLength" allowBlank="1" showInputMessage="1" showErrorMessage="1" prompt="Maksimalus simbolių skaičius - 100" sqref="F28" xr:uid="{C645B7A3-2833-4813-A435-5410448AD92E}">
      <formula1>0</formula1>
      <formula2>100</formula2>
    </dataValidation>
    <dataValidation type="decimal" allowBlank="1" showInputMessage="1" showErrorMessage="1" prompt="Įveskite skaičių be tarpų. Centai skiriami kableliu. Maksimali suma - 1 000 000." sqref="G8:AD27" xr:uid="{28A260BD-3ACD-4A87-BBA4-7C837067A093}">
      <formula1>0</formula1>
      <formula2>2000000</formula2>
    </dataValidation>
  </dataValidations>
  <pageMargins left="0.70866141732283472" right="0.70866141732283472" top="0.74803149606299213" bottom="0.74803149606299213" header="0.31496062992125984" footer="0.31496062992125984"/>
  <pageSetup paperSize="9" scale="80" pageOrder="overThenDown" orientation="landscape" horizontalDpi="4294967293" verticalDpi="0" r:id="rId1"/>
  <colBreaks count="2" manualBreakCount="2">
    <brk id="6" max="1048575" man="1"/>
    <brk id="18"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D21F2-B6CA-4B06-B326-2D52BD9A3BE0}">
  <dimension ref="A1:I30"/>
  <sheetViews>
    <sheetView topLeftCell="A3" zoomScaleNormal="100" workbookViewId="0">
      <selection activeCell="B5" sqref="B5:H23"/>
    </sheetView>
  </sheetViews>
  <sheetFormatPr defaultColWidth="9.140625" defaultRowHeight="15" x14ac:dyDescent="0.25"/>
  <cols>
    <col min="1" max="1" width="8.7109375" style="13" customWidth="1"/>
    <col min="2" max="2" width="40.7109375" style="13" customWidth="1"/>
    <col min="3" max="3" width="18.7109375" style="13" customWidth="1"/>
    <col min="4" max="4" width="52.7109375" style="13" customWidth="1"/>
    <col min="5" max="5" width="12.7109375" style="15" customWidth="1"/>
    <col min="6" max="6" width="20.7109375" style="13" customWidth="1"/>
    <col min="7" max="7" width="20.7109375" style="15" customWidth="1"/>
    <col min="8" max="8" width="9.140625" style="13"/>
    <col min="9" max="9" width="85.7109375" style="13" customWidth="1"/>
    <col min="10" max="16384" width="9.140625" style="13"/>
  </cols>
  <sheetData>
    <row r="1" spans="1:9" s="42" customFormat="1" ht="18.75" x14ac:dyDescent="0.25">
      <c r="A1" s="44" t="s">
        <v>430</v>
      </c>
      <c r="B1" s="44" t="s">
        <v>673</v>
      </c>
      <c r="C1" s="44"/>
      <c r="D1" s="44"/>
      <c r="E1" s="107"/>
      <c r="F1" s="44"/>
      <c r="G1" s="107"/>
      <c r="H1" s="44"/>
      <c r="I1" s="44"/>
    </row>
    <row r="2" spans="1:9" x14ac:dyDescent="0.25">
      <c r="A2" s="1"/>
      <c r="B2" s="1"/>
      <c r="C2" s="1"/>
      <c r="D2" s="1"/>
      <c r="E2" s="18"/>
      <c r="F2" s="171"/>
      <c r="G2" s="18"/>
      <c r="H2" s="1"/>
      <c r="I2" s="1"/>
    </row>
    <row r="3" spans="1:9" x14ac:dyDescent="0.25">
      <c r="A3" s="1"/>
      <c r="B3" s="140" t="s">
        <v>1272</v>
      </c>
      <c r="C3" s="205" t="str">
        <f>'1'!C8</f>
        <v>RASE</v>
      </c>
      <c r="D3" s="1"/>
      <c r="E3" s="1"/>
      <c r="F3" s="1"/>
      <c r="G3" s="1"/>
      <c r="H3" s="1"/>
      <c r="I3" s="1"/>
    </row>
    <row r="4" spans="1:9" s="1" customFormat="1" ht="15.75" thickBot="1" x14ac:dyDescent="0.3"/>
    <row r="5" spans="1:9" x14ac:dyDescent="0.25">
      <c r="A5" s="1"/>
      <c r="B5" s="318">
        <v>1</v>
      </c>
      <c r="C5" s="319">
        <v>2</v>
      </c>
      <c r="D5" s="320">
        <v>3</v>
      </c>
      <c r="E5" s="319">
        <v>4</v>
      </c>
      <c r="F5" s="319">
        <v>5</v>
      </c>
      <c r="G5" s="319">
        <v>6</v>
      </c>
      <c r="H5" s="321">
        <v>7</v>
      </c>
      <c r="I5" s="313">
        <v>8</v>
      </c>
    </row>
    <row r="6" spans="1:9" ht="60" x14ac:dyDescent="0.25">
      <c r="A6" s="1" t="s">
        <v>450</v>
      </c>
      <c r="B6" s="322" t="s">
        <v>213</v>
      </c>
      <c r="C6" s="21" t="s">
        <v>28</v>
      </c>
      <c r="D6" s="22" t="s">
        <v>27</v>
      </c>
      <c r="E6" s="22" t="s">
        <v>214</v>
      </c>
      <c r="F6" s="233" t="s">
        <v>1335</v>
      </c>
      <c r="G6" s="233" t="s">
        <v>216</v>
      </c>
      <c r="H6" s="323"/>
      <c r="I6" s="314" t="s">
        <v>1325</v>
      </c>
    </row>
    <row r="7" spans="1:9" x14ac:dyDescent="0.25">
      <c r="A7" s="1" t="s">
        <v>451</v>
      </c>
      <c r="B7" s="324" t="s">
        <v>212</v>
      </c>
      <c r="C7" s="23" t="str">
        <f>Sąrašai!B8</f>
        <v>LEADER-20VVG-01</v>
      </c>
      <c r="D7" s="374" t="str">
        <f>Sąrašai!A8</f>
        <v>Ne žemės ūkio verslo pradžia</v>
      </c>
      <c r="E7" s="234">
        <f>COUNTIFS('7'!$H$7:$H$26,C7)</f>
        <v>1</v>
      </c>
      <c r="F7" s="235">
        <f>SUMIFS('7'!$F$7:$F$26,'7'!$H$7:$H$26,C7)</f>
        <v>200000</v>
      </c>
      <c r="G7" s="236">
        <f t="shared" ref="G7:G16" si="0">F7/$F$21*100</f>
        <v>15.680636859657673</v>
      </c>
      <c r="H7" s="761">
        <v>100</v>
      </c>
      <c r="I7" s="763"/>
    </row>
    <row r="8" spans="1:9" x14ac:dyDescent="0.25">
      <c r="A8" s="1" t="s">
        <v>452</v>
      </c>
      <c r="B8" s="325" t="s">
        <v>212</v>
      </c>
      <c r="C8" s="28" t="str">
        <f>Sąrašai!B9</f>
        <v>LEADER-20VVG-02</v>
      </c>
      <c r="D8" s="375" t="str">
        <f>Sąrašai!A9</f>
        <v>Ne žemės ūkio verslo plėtra</v>
      </c>
      <c r="E8" s="147">
        <f>COUNTIFS('7'!$H$7:$H$26,C8)</f>
        <v>1</v>
      </c>
      <c r="F8" s="237">
        <f>SUMIFS('7'!$F$7:$F$26,'7'!$H$7:$H$26,C8)</f>
        <v>250000</v>
      </c>
      <c r="G8" s="236">
        <f t="shared" si="0"/>
        <v>19.600796074572095</v>
      </c>
      <c r="H8" s="762"/>
      <c r="I8" s="764"/>
    </row>
    <row r="9" spans="1:9" x14ac:dyDescent="0.25">
      <c r="A9" s="1" t="s">
        <v>453</v>
      </c>
      <c r="B9" s="325" t="s">
        <v>212</v>
      </c>
      <c r="C9" s="28" t="str">
        <f>Sąrašai!B10</f>
        <v>LEADER-20VVG-03</v>
      </c>
      <c r="D9" s="375" t="str">
        <f>Sąrašai!A10</f>
        <v>Ne žemės ūkio verslo kūrimas ir plėtra</v>
      </c>
      <c r="E9" s="147">
        <f>COUNTIFS('7'!$H$7:$H$26,C9)</f>
        <v>0</v>
      </c>
      <c r="F9" s="237">
        <f>SUMIFS('7'!$F$7:$F$26,'7'!$H$7:$H$26,C9)</f>
        <v>0</v>
      </c>
      <c r="G9" s="236">
        <f t="shared" si="0"/>
        <v>0</v>
      </c>
      <c r="H9" s="762"/>
      <c r="I9" s="764"/>
    </row>
    <row r="10" spans="1:9" ht="30" x14ac:dyDescent="0.25">
      <c r="A10" s="1" t="s">
        <v>454</v>
      </c>
      <c r="B10" s="325" t="s">
        <v>212</v>
      </c>
      <c r="C10" s="28" t="str">
        <f>Sąrašai!B11</f>
        <v>LEADER-20VVG-04</v>
      </c>
      <c r="D10" s="375" t="str">
        <f>Sąrašai!A11</f>
        <v>Ūkio subjektų (fizinių ir (arba) juridinių asmenų) bendradarbiavimas</v>
      </c>
      <c r="E10" s="147">
        <f>COUNTIFS('7'!$H$7:$H$26,C10)</f>
        <v>0</v>
      </c>
      <c r="F10" s="237">
        <f>SUMIFS('7'!$F$7:$F$26,'7'!$H$7:$H$26,C10)</f>
        <v>0</v>
      </c>
      <c r="G10" s="236">
        <f t="shared" si="0"/>
        <v>0</v>
      </c>
      <c r="H10" s="762"/>
      <c r="I10" s="764"/>
    </row>
    <row r="11" spans="1:9" x14ac:dyDescent="0.25">
      <c r="A11" s="1" t="s">
        <v>455</v>
      </c>
      <c r="B11" s="325" t="s">
        <v>212</v>
      </c>
      <c r="C11" s="28" t="str">
        <f>Sąrašai!B12</f>
        <v>LEADER-20VVG-05</v>
      </c>
      <c r="D11" s="375" t="str">
        <f>Sąrašai!A12</f>
        <v>Žemės ūkio verslas</v>
      </c>
      <c r="E11" s="147">
        <f>COUNTIFS('7'!$H$7:$H$26,C11)</f>
        <v>1</v>
      </c>
      <c r="F11" s="237">
        <f>SUMIFS('7'!$F$7:$F$26,'7'!$H$7:$H$26,C11)</f>
        <v>80000</v>
      </c>
      <c r="G11" s="236">
        <f t="shared" si="0"/>
        <v>6.2722547438630691</v>
      </c>
      <c r="H11" s="762"/>
      <c r="I11" s="764"/>
    </row>
    <row r="12" spans="1:9" x14ac:dyDescent="0.25">
      <c r="A12" s="1" t="s">
        <v>481</v>
      </c>
      <c r="B12" s="325" t="s">
        <v>212</v>
      </c>
      <c r="C12" s="28" t="str">
        <f>Sąrašai!B13</f>
        <v>LEADER-20VVG-06</v>
      </c>
      <c r="D12" s="375" t="str">
        <f>Sąrašai!A13</f>
        <v>Socialinis verslas</v>
      </c>
      <c r="E12" s="147">
        <f>COUNTIFS('7'!$H$7:$H$26,C12)</f>
        <v>1</v>
      </c>
      <c r="F12" s="237">
        <f>SUMIFS('7'!$F$7:$F$26,'7'!$H$7:$H$26,C12)</f>
        <v>50058.400000000001</v>
      </c>
      <c r="G12" s="236">
        <f t="shared" si="0"/>
        <v>3.9247379608774384</v>
      </c>
      <c r="H12" s="762"/>
      <c r="I12" s="764"/>
    </row>
    <row r="13" spans="1:9" x14ac:dyDescent="0.25">
      <c r="A13" s="1" t="s">
        <v>482</v>
      </c>
      <c r="B13" s="325" t="s">
        <v>212</v>
      </c>
      <c r="C13" s="28" t="str">
        <f>Sąrašai!B14</f>
        <v>LEADER-20VVG-07</v>
      </c>
      <c r="D13" s="375" t="str">
        <f>Sąrašai!A14</f>
        <v>Bendruomeninis verslas</v>
      </c>
      <c r="E13" s="147">
        <f>COUNTIFS('7'!$H$7:$H$26,C13)</f>
        <v>1</v>
      </c>
      <c r="F13" s="237">
        <f>SUMIFS('7'!$F$7:$F$26,'7'!$H$7:$H$26,C13)</f>
        <v>300000</v>
      </c>
      <c r="G13" s="236">
        <f t="shared" si="0"/>
        <v>23.520955289486512</v>
      </c>
      <c r="H13" s="762"/>
      <c r="I13" s="764"/>
    </row>
    <row r="14" spans="1:9" x14ac:dyDescent="0.25">
      <c r="A14" s="1" t="s">
        <v>483</v>
      </c>
      <c r="B14" s="325" t="s">
        <v>212</v>
      </c>
      <c r="C14" s="28" t="str">
        <f>Sąrašai!B15</f>
        <v>LEADER-20VVG-08</v>
      </c>
      <c r="D14" s="375" t="str">
        <f>Sąrašai!A15</f>
        <v>Viešųjų paslaugų prieinamumo didinimas (ne pelno)</v>
      </c>
      <c r="E14" s="147">
        <f>COUNTIFS('7'!$H$7:$H$26,C14)</f>
        <v>1</v>
      </c>
      <c r="F14" s="237">
        <f>SUMIFS('7'!$F$7:$F$26,'7'!$H$7:$H$26,C14)</f>
        <v>100000</v>
      </c>
      <c r="G14" s="236">
        <f t="shared" ref="G14" si="1">F14/$F$21*100</f>
        <v>7.8403184298288364</v>
      </c>
      <c r="H14" s="762"/>
      <c r="I14" s="764"/>
    </row>
    <row r="15" spans="1:9" x14ac:dyDescent="0.25">
      <c r="A15" s="1" t="s">
        <v>484</v>
      </c>
      <c r="B15" s="325" t="s">
        <v>212</v>
      </c>
      <c r="C15" s="28" t="str">
        <f>Sąrašai!B16</f>
        <v>LEADER-20VVG-09</v>
      </c>
      <c r="D15" s="375" t="str">
        <f>Sąrašai!A16</f>
        <v>Veiklos projektai</v>
      </c>
      <c r="E15" s="147">
        <f>COUNTIFS('7'!$H$7:$H$26,C15)</f>
        <v>1</v>
      </c>
      <c r="F15" s="237">
        <f>SUMIFS('7'!$F$7:$F$26,'7'!$H$7:$H$26,C15)</f>
        <v>200000</v>
      </c>
      <c r="G15" s="236">
        <f t="shared" si="0"/>
        <v>15.680636859657673</v>
      </c>
      <c r="H15" s="762"/>
      <c r="I15" s="764"/>
    </row>
    <row r="16" spans="1:9" x14ac:dyDescent="0.25">
      <c r="A16" s="1" t="s">
        <v>485</v>
      </c>
      <c r="B16" s="326" t="s">
        <v>212</v>
      </c>
      <c r="C16" s="26" t="str">
        <f>Sąrašai!B17</f>
        <v>LEADER-20VVG-10</v>
      </c>
      <c r="D16" s="376" t="str">
        <f>Sąrašai!A17</f>
        <v>Mokymų projektai</v>
      </c>
      <c r="E16" s="166">
        <f>COUNTIFS('7'!$H$7:$H$26,C16)</f>
        <v>1</v>
      </c>
      <c r="F16" s="238">
        <f>SUMIFS('7'!$F$7:$F$26,'7'!$H$7:$H$26,C16)</f>
        <v>95400</v>
      </c>
      <c r="G16" s="239">
        <f t="shared" si="0"/>
        <v>7.4796637820567096</v>
      </c>
      <c r="H16" s="762"/>
      <c r="I16" s="764"/>
    </row>
    <row r="17" spans="1:9" x14ac:dyDescent="0.25">
      <c r="A17" s="1" t="s">
        <v>486</v>
      </c>
      <c r="B17" s="324" t="s">
        <v>215</v>
      </c>
      <c r="C17" s="23" t="str">
        <f>Sąrašai!B18</f>
        <v>LEADER-20VVG-11</v>
      </c>
      <c r="D17" s="374" t="str">
        <f>Sąrašai!A18</f>
        <v>Teritorinis VVG bendradarbiavimas</v>
      </c>
      <c r="E17" s="234">
        <f>COUNTIFS('7'!$H$7:$H$26,C17)</f>
        <v>1</v>
      </c>
      <c r="F17" s="240">
        <f>SUMIFS('7'!$F$7:$F$26,'7'!$H$7:$H$26,C17)</f>
        <v>15000</v>
      </c>
      <c r="G17" s="236">
        <f>F17/$F$22*100</f>
        <v>4.7041910578973019</v>
      </c>
      <c r="H17" s="762">
        <v>100</v>
      </c>
      <c r="I17" s="764"/>
    </row>
    <row r="18" spans="1:9" x14ac:dyDescent="0.25">
      <c r="A18" s="1" t="s">
        <v>487</v>
      </c>
      <c r="B18" s="326" t="s">
        <v>215</v>
      </c>
      <c r="C18" s="26" t="str">
        <f>Sąrašai!B19</f>
        <v>LEADER-20VVG-12</v>
      </c>
      <c r="D18" s="376" t="str">
        <f>Sąrašai!A19</f>
        <v>Tarptautinis VVG bendradarbiavimas</v>
      </c>
      <c r="E18" s="166">
        <f>COUNTIFS('7'!$H$7:$H$26,C18)</f>
        <v>0</v>
      </c>
      <c r="F18" s="241">
        <f>SUMIFS('7'!$F$7:$F$26,'7'!$H$7:$H$26,C18)</f>
        <v>0</v>
      </c>
      <c r="G18" s="236">
        <f t="shared" ref="G18:G20" si="2">F18/$F$22*100</f>
        <v>0</v>
      </c>
      <c r="H18" s="762"/>
      <c r="I18" s="764"/>
    </row>
    <row r="19" spans="1:9" x14ac:dyDescent="0.25">
      <c r="A19" s="1" t="s">
        <v>488</v>
      </c>
      <c r="B19" s="325" t="s">
        <v>215</v>
      </c>
      <c r="C19" s="28" t="s">
        <v>149</v>
      </c>
      <c r="D19" s="375" t="s">
        <v>210</v>
      </c>
      <c r="E19" s="147">
        <f>COUNTIFS('7'!$H$7:$H$26,C19)</f>
        <v>0</v>
      </c>
      <c r="F19" s="242">
        <v>283864.59999999998</v>
      </c>
      <c r="G19" s="236">
        <f t="shared" si="2"/>
        <v>89.023554198239623</v>
      </c>
      <c r="H19" s="762"/>
      <c r="I19" s="764"/>
    </row>
    <row r="20" spans="1:9" x14ac:dyDescent="0.25">
      <c r="A20" s="1" t="s">
        <v>489</v>
      </c>
      <c r="B20" s="325" t="s">
        <v>215</v>
      </c>
      <c r="C20" s="28" t="s">
        <v>149</v>
      </c>
      <c r="D20" s="375" t="s">
        <v>211</v>
      </c>
      <c r="E20" s="147">
        <f>COUNTIFS('7'!$H$7:$H$26,C20)</f>
        <v>0</v>
      </c>
      <c r="F20" s="242">
        <v>20000</v>
      </c>
      <c r="G20" s="236">
        <f t="shared" si="2"/>
        <v>6.2722547438630691</v>
      </c>
      <c r="H20" s="762"/>
      <c r="I20" s="765"/>
    </row>
    <row r="21" spans="1:9" x14ac:dyDescent="0.25">
      <c r="A21" s="1" t="s">
        <v>490</v>
      </c>
      <c r="B21" s="324" t="s">
        <v>217</v>
      </c>
      <c r="C21" s="23"/>
      <c r="D21" s="243"/>
      <c r="E21" s="24"/>
      <c r="F21" s="235">
        <f>SUM(F7:F16)</f>
        <v>1275458.3999999999</v>
      </c>
      <c r="G21" s="244">
        <f>F21/$F$23*100</f>
        <v>80</v>
      </c>
      <c r="H21" s="762">
        <v>100</v>
      </c>
      <c r="I21" s="315" t="str">
        <f>IF((F21/$F$23)&lt;0.8,"Vietos projektų įgyvendinimo išlaidos turi sudaryti 80 proc. Tikslinti 10 lapo 10.27 punktą.","Gerai")</f>
        <v>Gerai</v>
      </c>
    </row>
    <row r="22" spans="1:9" x14ac:dyDescent="0.25">
      <c r="A22" s="1" t="s">
        <v>491</v>
      </c>
      <c r="B22" s="326" t="s">
        <v>220</v>
      </c>
      <c r="C22" s="26"/>
      <c r="D22" s="245"/>
      <c r="E22" s="246"/>
      <c r="F22" s="238">
        <f>SUM(F17:F20)</f>
        <v>318864.59999999998</v>
      </c>
      <c r="G22" s="239">
        <f>F22/$F$23*100</f>
        <v>20</v>
      </c>
      <c r="H22" s="762"/>
      <c r="I22" s="316" t="str">
        <f>IF((F22/$F$23)&gt;0.2,"VPS administravimo išlaidos turi sudaryti 20 proc. Tikslinti 16.13 ir 16.14 punktus.","Gerai")</f>
        <v>Gerai</v>
      </c>
    </row>
    <row r="23" spans="1:9" ht="15.75" thickBot="1" x14ac:dyDescent="0.3">
      <c r="A23" s="1" t="s">
        <v>1703</v>
      </c>
      <c r="B23" s="327" t="s">
        <v>160</v>
      </c>
      <c r="C23" s="328"/>
      <c r="D23" s="329"/>
      <c r="E23" s="330"/>
      <c r="F23" s="331">
        <f>SUM(F21:F22)</f>
        <v>1594323</v>
      </c>
      <c r="G23" s="332">
        <f>SUM(G21:G22)</f>
        <v>100</v>
      </c>
      <c r="H23" s="333">
        <v>100</v>
      </c>
      <c r="I23" s="317"/>
    </row>
    <row r="26" spans="1:9" x14ac:dyDescent="0.25">
      <c r="C26" s="1">
        <v>1</v>
      </c>
      <c r="D26" s="311" t="s">
        <v>1352</v>
      </c>
    </row>
    <row r="27" spans="1:9" x14ac:dyDescent="0.25">
      <c r="C27" s="1">
        <v>2</v>
      </c>
      <c r="D27" s="312" t="s">
        <v>1705</v>
      </c>
    </row>
    <row r="28" spans="1:9" ht="30" x14ac:dyDescent="0.25">
      <c r="C28" s="1">
        <v>3</v>
      </c>
      <c r="D28" s="312" t="s">
        <v>1336</v>
      </c>
    </row>
    <row r="29" spans="1:9" ht="60" x14ac:dyDescent="0.25">
      <c r="C29" s="1">
        <v>4</v>
      </c>
      <c r="D29" s="335" t="s">
        <v>1337</v>
      </c>
    </row>
    <row r="30" spans="1:9" ht="75" x14ac:dyDescent="0.25">
      <c r="C30" s="1">
        <v>5</v>
      </c>
      <c r="D30" s="312" t="s">
        <v>1338</v>
      </c>
    </row>
  </sheetData>
  <sheetProtection algorithmName="SHA-512" hashValue="fqzKhJjEZR0+TRQ2NNTT8Lh8zzYl/ANQAm4ZCr0m0O1Ehp65Zwyy/r5TFXVA/N2wv3NwCFhk/+GAEyMeQNwcfQ==" saltValue="bGLeFMnZ1T35iC5TX8bjSg==" spinCount="100000" sheet="1" objects="1" scenarios="1"/>
  <mergeCells count="4">
    <mergeCell ref="H7:H16"/>
    <mergeCell ref="H17:H20"/>
    <mergeCell ref="H21:H22"/>
    <mergeCell ref="I7:I20"/>
  </mergeCells>
  <phoneticPr fontId="8" type="noConversion"/>
  <dataValidations count="1">
    <dataValidation type="decimal" allowBlank="1" showInputMessage="1" showErrorMessage="1" prompt="Įveskite skaičių be tarpų" sqref="F19:F20" xr:uid="{5D07F328-314F-4824-8F41-7F39360D9662}">
      <formula1>0</formula1>
      <formula2>2000000</formula2>
    </dataValidation>
  </dataValidations>
  <pageMargins left="0.7" right="0.7" top="0.75" bottom="0.75" header="0.3" footer="0.3"/>
  <pageSetup paperSize="9" scale="71" orientation="landscape" horizontalDpi="4294967293"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51C37-B90C-4325-95A6-FD15ED9CBA07}">
  <dimension ref="A1:K23"/>
  <sheetViews>
    <sheetView zoomScaleNormal="100" workbookViewId="0">
      <selection activeCell="B5" sqref="B5:I16"/>
    </sheetView>
  </sheetViews>
  <sheetFormatPr defaultColWidth="9.140625" defaultRowHeight="15" x14ac:dyDescent="0.25"/>
  <cols>
    <col min="1" max="1" width="8.7109375" style="81" customWidth="1"/>
    <col min="2" max="2" width="65.7109375" style="10" customWidth="1"/>
    <col min="3" max="3" width="15.7109375" style="10" customWidth="1"/>
    <col min="4" max="9" width="12.7109375" style="10" customWidth="1"/>
    <col min="10" max="10" width="15.7109375" style="10" customWidth="1"/>
    <col min="11" max="11" width="46.140625" style="10" customWidth="1"/>
    <col min="12" max="16384" width="9.140625" style="10"/>
  </cols>
  <sheetData>
    <row r="1" spans="1:11" s="80" customFormat="1" ht="18.75" x14ac:dyDescent="0.3">
      <c r="A1" s="83" t="s">
        <v>637</v>
      </c>
      <c r="B1" s="83" t="s">
        <v>431</v>
      </c>
      <c r="C1" s="83"/>
      <c r="D1" s="83"/>
      <c r="E1" s="83"/>
      <c r="F1" s="83"/>
      <c r="G1" s="83"/>
      <c r="H1" s="83"/>
      <c r="I1" s="83"/>
      <c r="J1" s="83"/>
      <c r="K1" s="83"/>
    </row>
    <row r="2" spans="1:11" x14ac:dyDescent="0.25">
      <c r="A2" s="84"/>
      <c r="B2"/>
      <c r="C2"/>
      <c r="D2"/>
      <c r="E2"/>
      <c r="F2"/>
      <c r="G2"/>
      <c r="H2"/>
      <c r="I2"/>
      <c r="J2"/>
      <c r="K2"/>
    </row>
    <row r="3" spans="1:11" s="13" customFormat="1" x14ac:dyDescent="0.25">
      <c r="A3" s="1"/>
      <c r="B3" s="140" t="s">
        <v>1272</v>
      </c>
      <c r="C3" s="205" t="str">
        <f>'1'!C8</f>
        <v>RASE</v>
      </c>
      <c r="D3" s="1"/>
      <c r="E3" s="1"/>
      <c r="F3" s="1"/>
      <c r="G3" s="1"/>
      <c r="H3" s="1"/>
      <c r="I3" s="1"/>
      <c r="J3" s="1"/>
      <c r="K3" s="1"/>
    </row>
    <row r="4" spans="1:11" customFormat="1" ht="15.75" thickBot="1" x14ac:dyDescent="0.3"/>
    <row r="5" spans="1:11" x14ac:dyDescent="0.25">
      <c r="A5" s="84"/>
      <c r="B5" s="294">
        <v>1</v>
      </c>
      <c r="C5" s="295">
        <v>2</v>
      </c>
      <c r="D5" s="296">
        <v>3</v>
      </c>
      <c r="E5" s="270">
        <v>4</v>
      </c>
      <c r="F5" s="270">
        <v>5</v>
      </c>
      <c r="G5" s="270">
        <v>6</v>
      </c>
      <c r="H5" s="270">
        <v>7</v>
      </c>
      <c r="I5" s="271">
        <v>8</v>
      </c>
      <c r="J5" s="286">
        <v>9</v>
      </c>
      <c r="K5" s="196">
        <v>10</v>
      </c>
    </row>
    <row r="6" spans="1:11" s="81" customFormat="1" ht="45" x14ac:dyDescent="0.25">
      <c r="A6" s="84" t="s">
        <v>492</v>
      </c>
      <c r="B6" s="297" t="s">
        <v>213</v>
      </c>
      <c r="C6" s="85" t="s">
        <v>1296</v>
      </c>
      <c r="D6" s="86" t="s">
        <v>100</v>
      </c>
      <c r="E6" s="85" t="s">
        <v>101</v>
      </c>
      <c r="F6" s="85" t="s">
        <v>102</v>
      </c>
      <c r="G6" s="85" t="s">
        <v>103</v>
      </c>
      <c r="H6" s="85" t="s">
        <v>104</v>
      </c>
      <c r="I6" s="298" t="s">
        <v>105</v>
      </c>
      <c r="J6" s="287" t="s">
        <v>1271</v>
      </c>
      <c r="K6" s="202" t="s">
        <v>1104</v>
      </c>
    </row>
    <row r="7" spans="1:11" x14ac:dyDescent="0.25">
      <c r="A7" s="84" t="s">
        <v>493</v>
      </c>
      <c r="B7" s="299" t="s">
        <v>448</v>
      </c>
      <c r="C7" s="5"/>
      <c r="D7" s="766"/>
      <c r="E7" s="766"/>
      <c r="F7" s="766"/>
      <c r="G7" s="766"/>
      <c r="H7" s="766"/>
      <c r="I7" s="767"/>
      <c r="J7" s="288"/>
      <c r="K7" s="195"/>
    </row>
    <row r="8" spans="1:11" x14ac:dyDescent="0.25">
      <c r="A8" s="84" t="s">
        <v>494</v>
      </c>
      <c r="B8" s="300" t="s">
        <v>212</v>
      </c>
      <c r="C8" s="261">
        <f>'16'!F21</f>
        <v>1275458.3999999999</v>
      </c>
      <c r="D8" s="213">
        <f>SUM('15'!G28:I28)</f>
        <v>100000</v>
      </c>
      <c r="E8" s="213">
        <f>SUM('15'!J28:M28)</f>
        <v>415900</v>
      </c>
      <c r="F8" s="213">
        <f>SUM('15'!N28:Q28)</f>
        <v>361800</v>
      </c>
      <c r="G8" s="213">
        <f>SUM('15'!R28:U28)</f>
        <v>381858.4</v>
      </c>
      <c r="H8" s="213">
        <f>SUM('15'!V28:Y28)</f>
        <v>15900</v>
      </c>
      <c r="I8" s="301">
        <f>SUM('15'!Z28:AD28)</f>
        <v>0</v>
      </c>
      <c r="J8" s="289">
        <f>SUM(D8:I8)</f>
        <v>1275458.3999999999</v>
      </c>
      <c r="K8" s="195" t="str">
        <f>IF(C8=J8,"Gerai","Nesutampa sumos (2 ir 9 stulpeliai). Taisyti 15 lape.")</f>
        <v>Gerai</v>
      </c>
    </row>
    <row r="9" spans="1:11" x14ac:dyDescent="0.25">
      <c r="A9" s="84" t="s">
        <v>495</v>
      </c>
      <c r="B9" s="302" t="s">
        <v>432</v>
      </c>
      <c r="C9" s="261">
        <f>'16'!F22-C10</f>
        <v>303864.59999999998</v>
      </c>
      <c r="D9" s="213">
        <f>$C9*D14/100</f>
        <v>21270.521999999997</v>
      </c>
      <c r="E9" s="213">
        <f t="shared" ref="E9:I9" si="0">$C9*E14/100</f>
        <v>91159.38</v>
      </c>
      <c r="F9" s="213">
        <f t="shared" si="0"/>
        <v>85082.087999999989</v>
      </c>
      <c r="G9" s="213">
        <f t="shared" si="0"/>
        <v>85082.087999999989</v>
      </c>
      <c r="H9" s="213">
        <f t="shared" si="0"/>
        <v>21270.521999999997</v>
      </c>
      <c r="I9" s="301">
        <f t="shared" si="0"/>
        <v>0</v>
      </c>
      <c r="J9" s="289"/>
      <c r="K9" s="195"/>
    </row>
    <row r="10" spans="1:11" x14ac:dyDescent="0.25">
      <c r="A10" s="84" t="s">
        <v>496</v>
      </c>
      <c r="B10" s="302" t="s">
        <v>1644</v>
      </c>
      <c r="C10" s="261">
        <f>'7'!F28</f>
        <v>15000</v>
      </c>
      <c r="D10" s="213">
        <f>$C10*D15/100</f>
        <v>0</v>
      </c>
      <c r="E10" s="213">
        <f t="shared" ref="E10:I10" si="1">$C10*E15/100</f>
        <v>0</v>
      </c>
      <c r="F10" s="213">
        <f t="shared" si="1"/>
        <v>15000</v>
      </c>
      <c r="G10" s="213">
        <f t="shared" si="1"/>
        <v>0</v>
      </c>
      <c r="H10" s="213">
        <f t="shared" si="1"/>
        <v>0</v>
      </c>
      <c r="I10" s="301">
        <f t="shared" si="1"/>
        <v>0</v>
      </c>
      <c r="J10" s="289"/>
      <c r="K10" s="195"/>
    </row>
    <row r="11" spans="1:11" s="82" customFormat="1" x14ac:dyDescent="0.25">
      <c r="A11" s="84" t="s">
        <v>497</v>
      </c>
      <c r="B11" s="303" t="s">
        <v>160</v>
      </c>
      <c r="C11" s="87">
        <f>SUM(C8:C10)</f>
        <v>1594323</v>
      </c>
      <c r="D11" s="87">
        <f>SUM(D8:D10)</f>
        <v>121270.522</v>
      </c>
      <c r="E11" s="87">
        <f t="shared" ref="E11:I11" si="2">SUM(E8:E10)</f>
        <v>507059.38</v>
      </c>
      <c r="F11" s="87">
        <f t="shared" si="2"/>
        <v>461882.08799999999</v>
      </c>
      <c r="G11" s="87">
        <f t="shared" si="2"/>
        <v>466940.48800000001</v>
      </c>
      <c r="H11" s="87">
        <f t="shared" si="2"/>
        <v>37170.521999999997</v>
      </c>
      <c r="I11" s="304">
        <f t="shared" si="2"/>
        <v>0</v>
      </c>
      <c r="J11" s="290"/>
      <c r="K11" s="214"/>
    </row>
    <row r="12" spans="1:11" x14ac:dyDescent="0.25">
      <c r="A12" s="84" t="s">
        <v>645</v>
      </c>
      <c r="B12" s="305" t="s">
        <v>449</v>
      </c>
      <c r="C12" s="7"/>
      <c r="D12" s="766"/>
      <c r="E12" s="766"/>
      <c r="F12" s="766"/>
      <c r="G12" s="766"/>
      <c r="H12" s="766"/>
      <c r="I12" s="767"/>
      <c r="J12" s="290"/>
      <c r="K12" s="214"/>
    </row>
    <row r="13" spans="1:11" x14ac:dyDescent="0.25">
      <c r="A13" s="84" t="s">
        <v>646</v>
      </c>
      <c r="B13" s="300" t="s">
        <v>212</v>
      </c>
      <c r="C13" s="262">
        <f>SUM(D13:I13)</f>
        <v>100</v>
      </c>
      <c r="D13" s="212">
        <f>D8/$C$8*100</f>
        <v>7.8403184298288364</v>
      </c>
      <c r="E13" s="212">
        <f t="shared" ref="E13:I13" si="3">E8/$C$8*100</f>
        <v>32.607884349658136</v>
      </c>
      <c r="F13" s="212">
        <f t="shared" si="3"/>
        <v>28.36627207912073</v>
      </c>
      <c r="G13" s="212">
        <f t="shared" si="3"/>
        <v>29.938914511049518</v>
      </c>
      <c r="H13" s="212">
        <f t="shared" si="3"/>
        <v>1.2466106303427851</v>
      </c>
      <c r="I13" s="306">
        <f t="shared" si="3"/>
        <v>0</v>
      </c>
      <c r="J13" s="289">
        <f t="shared" ref="J13" si="4">SUM(D13:I13)</f>
        <v>100</v>
      </c>
      <c r="K13" s="195" t="str">
        <f>IF(C13=100,"Gerai","3-8 stulpelių suma turi būti 100")</f>
        <v>Gerai</v>
      </c>
    </row>
    <row r="14" spans="1:11" x14ac:dyDescent="0.25">
      <c r="A14" s="84" t="s">
        <v>647</v>
      </c>
      <c r="B14" s="302" t="s">
        <v>432</v>
      </c>
      <c r="C14" s="262">
        <f>SUM(D14:I14)</f>
        <v>100</v>
      </c>
      <c r="D14" s="215">
        <v>7</v>
      </c>
      <c r="E14" s="215">
        <v>30</v>
      </c>
      <c r="F14" s="215">
        <v>28</v>
      </c>
      <c r="G14" s="215">
        <v>28</v>
      </c>
      <c r="H14" s="215">
        <v>7</v>
      </c>
      <c r="I14" s="307"/>
      <c r="J14" s="289">
        <f t="shared" ref="J14:J15" si="5">SUM(D14:I14)</f>
        <v>100</v>
      </c>
      <c r="K14" s="195" t="str">
        <f>IF(C14=100,"Gerai","3-8 stulpelių suma turi būti 100")</f>
        <v>Gerai</v>
      </c>
    </row>
    <row r="15" spans="1:11" x14ac:dyDescent="0.25">
      <c r="A15" s="84" t="s">
        <v>648</v>
      </c>
      <c r="B15" s="302" t="s">
        <v>1644</v>
      </c>
      <c r="C15" s="262">
        <f>SUM(D15:I15)</f>
        <v>100</v>
      </c>
      <c r="D15" s="215"/>
      <c r="E15" s="215"/>
      <c r="F15" s="215">
        <v>100</v>
      </c>
      <c r="G15" s="215"/>
      <c r="H15" s="215"/>
      <c r="I15" s="307"/>
      <c r="J15" s="289">
        <f t="shared" si="5"/>
        <v>100</v>
      </c>
      <c r="K15" s="195" t="str">
        <f>IF(C15=100,"Gerai","3-8 stulpelių suma turi būti 100")</f>
        <v>Gerai</v>
      </c>
    </row>
    <row r="16" spans="1:11" s="82" customFormat="1" ht="15.75" thickBot="1" x14ac:dyDescent="0.3">
      <c r="A16" s="193" t="s">
        <v>1198</v>
      </c>
      <c r="B16" s="308" t="s">
        <v>160</v>
      </c>
      <c r="C16" s="309">
        <f>SUM(D16:I16)</f>
        <v>100</v>
      </c>
      <c r="D16" s="309">
        <f>D11/$C$11*100</f>
        <v>7.606396069052507</v>
      </c>
      <c r="E16" s="309">
        <f t="shared" ref="E16:I16" si="6">E11/$C$11*100</f>
        <v>31.80405601625267</v>
      </c>
      <c r="F16" s="309">
        <f t="shared" si="6"/>
        <v>28.970421175633792</v>
      </c>
      <c r="G16" s="309">
        <f t="shared" si="6"/>
        <v>29.287696909597365</v>
      </c>
      <c r="H16" s="309">
        <f t="shared" si="6"/>
        <v>2.3314298294636657</v>
      </c>
      <c r="I16" s="310">
        <f t="shared" si="6"/>
        <v>0</v>
      </c>
      <c r="J16" s="290"/>
      <c r="K16" s="214"/>
    </row>
    <row r="17" spans="1:11" ht="30" x14ac:dyDescent="0.25">
      <c r="A17" s="193" t="s">
        <v>1332</v>
      </c>
      <c r="B17" s="291" t="s">
        <v>1104</v>
      </c>
      <c r="C17" s="292"/>
      <c r="D17" s="293" t="str">
        <f>IF(D14&gt;D13,"Per didelės adm. išlaidos","Gerai")</f>
        <v>Gerai</v>
      </c>
      <c r="E17" s="293" t="str">
        <f t="shared" ref="E17:I17" si="7">IF(E14&gt;E13,"Per didelės adm. išlaidos","Gerai")</f>
        <v>Gerai</v>
      </c>
      <c r="F17" s="293" t="str">
        <f t="shared" si="7"/>
        <v>Gerai</v>
      </c>
      <c r="G17" s="293" t="str">
        <f t="shared" si="7"/>
        <v>Gerai</v>
      </c>
      <c r="H17" s="293" t="str">
        <f t="shared" si="7"/>
        <v>Per didelės adm. išlaidos</v>
      </c>
      <c r="I17" s="293" t="str">
        <f t="shared" si="7"/>
        <v>Gerai</v>
      </c>
      <c r="J17" s="214"/>
      <c r="K17" s="214"/>
    </row>
    <row r="19" spans="1:11" customFormat="1" x14ac:dyDescent="0.25"/>
    <row r="20" spans="1:11" x14ac:dyDescent="0.25">
      <c r="A20" s="193">
        <v>1</v>
      </c>
      <c r="B20" s="311" t="s">
        <v>1351</v>
      </c>
    </row>
    <row r="21" spans="1:11" ht="30" x14ac:dyDescent="0.25">
      <c r="A21" s="193">
        <v>2</v>
      </c>
      <c r="B21" s="312" t="s">
        <v>1333</v>
      </c>
    </row>
    <row r="22" spans="1:11" ht="120" x14ac:dyDescent="0.25">
      <c r="A22" s="193">
        <v>3</v>
      </c>
      <c r="B22" s="312" t="s">
        <v>1637</v>
      </c>
    </row>
    <row r="23" spans="1:11" ht="135" x14ac:dyDescent="0.25">
      <c r="A23" s="193">
        <v>4</v>
      </c>
      <c r="B23" s="312" t="s">
        <v>1334</v>
      </c>
    </row>
  </sheetData>
  <sheetProtection algorithmName="SHA-512" hashValue="cVspHALarBjR9tG2KOr+N6O5Qu2REtCtzTPvB63Xie1MH2KS7mJT+MG+m37YvzAL8AgpKk5rtQ37M11YJ5+R9Q==" saltValue="de3IAox8Y4dDaGTq2OwgBg==" spinCount="100000" sheet="1" objects="1" scenarios="1"/>
  <mergeCells count="2">
    <mergeCell ref="D7:I7"/>
    <mergeCell ref="D12:I12"/>
  </mergeCells>
  <phoneticPr fontId="8" type="noConversion"/>
  <dataValidations count="2">
    <dataValidation type="decimal" allowBlank="1" showInputMessage="1" showErrorMessage="1" prompt="Įveskite skaičių be tarpų." sqref="D9:I10" xr:uid="{C84331C1-CF18-4617-B920-6402449A23DC}">
      <formula1>0</formula1>
      <formula2>2000000</formula2>
    </dataValidation>
    <dataValidation type="decimal" allowBlank="1" showInputMessage="1" showErrorMessage="1" prompt="Įveskite skaičių nuo 0 iki 100." sqref="D14:I15" xr:uid="{71667F23-AB6E-40A1-B837-0B13B2E4F6AB}">
      <formula1>0</formula1>
      <formula2>100</formula2>
    </dataValidation>
  </dataValidations>
  <pageMargins left="0.7" right="0.7" top="0.75" bottom="0.75" header="0.3" footer="0.3"/>
  <pageSetup paperSize="9" scale="78" orientation="landscape" horizontalDpi="4294967293" verticalDpi="0" r:id="rId1"/>
  <colBreaks count="1" manualBreakCount="1">
    <brk id="9" max="1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380-D611-4F19-B692-6C9335EAED63}">
  <dimension ref="A1:E29"/>
  <sheetViews>
    <sheetView zoomScaleNormal="100" workbookViewId="0">
      <selection activeCell="H23" sqref="H23"/>
    </sheetView>
  </sheetViews>
  <sheetFormatPr defaultColWidth="9.140625" defaultRowHeight="15" x14ac:dyDescent="0.25"/>
  <cols>
    <col min="1" max="1" width="9.140625" style="10"/>
    <col min="2" max="2" width="50.7109375" style="10" customWidth="1"/>
    <col min="3" max="4" width="12.7109375" style="95" customWidth="1"/>
    <col min="5" max="5" width="35" style="220" customWidth="1"/>
    <col min="6" max="16384" width="9.140625" style="10"/>
  </cols>
  <sheetData>
    <row r="1" spans="1:5" s="51" customFormat="1" ht="18.75" x14ac:dyDescent="0.3">
      <c r="A1" s="39" t="s">
        <v>662</v>
      </c>
      <c r="B1" s="39" t="s">
        <v>674</v>
      </c>
      <c r="C1" s="203"/>
      <c r="D1" s="203"/>
      <c r="E1" s="217"/>
    </row>
    <row r="2" spans="1:5" x14ac:dyDescent="0.25">
      <c r="A2"/>
      <c r="B2"/>
      <c r="C2" s="168"/>
      <c r="D2" s="168"/>
      <c r="E2" s="218"/>
    </row>
    <row r="3" spans="1:5" s="13" customFormat="1" x14ac:dyDescent="0.25">
      <c r="A3" s="1"/>
      <c r="B3" s="140" t="s">
        <v>1272</v>
      </c>
      <c r="C3" s="205" t="str">
        <f>'1'!C8</f>
        <v>RASE</v>
      </c>
      <c r="D3" s="1"/>
      <c r="E3" s="193"/>
    </row>
    <row r="4" spans="1:5" customFormat="1" ht="15.75" thickBot="1" x14ac:dyDescent="0.3">
      <c r="E4" s="84"/>
    </row>
    <row r="5" spans="1:5" customFormat="1" x14ac:dyDescent="0.25">
      <c r="B5" s="269">
        <v>1</v>
      </c>
      <c r="C5" s="270">
        <v>2</v>
      </c>
      <c r="D5" s="271">
        <v>3</v>
      </c>
      <c r="E5" s="167">
        <v>4</v>
      </c>
    </row>
    <row r="6" spans="1:5" x14ac:dyDescent="0.25">
      <c r="A6" t="s">
        <v>663</v>
      </c>
      <c r="B6" s="272" t="s">
        <v>1121</v>
      </c>
      <c r="C6" s="204">
        <v>11</v>
      </c>
      <c r="D6" s="273" t="s">
        <v>1331</v>
      </c>
      <c r="E6" s="263"/>
    </row>
    <row r="7" spans="1:5" x14ac:dyDescent="0.25">
      <c r="A7" t="s">
        <v>664</v>
      </c>
      <c r="B7" s="274" t="s">
        <v>675</v>
      </c>
      <c r="C7" s="168"/>
      <c r="D7" s="275"/>
      <c r="E7" s="218"/>
    </row>
    <row r="8" spans="1:5" s="12" customFormat="1" ht="30" x14ac:dyDescent="0.25">
      <c r="A8" t="s">
        <v>665</v>
      </c>
      <c r="B8" s="276" t="s">
        <v>687</v>
      </c>
      <c r="C8" s="221" t="s">
        <v>676</v>
      </c>
      <c r="D8" s="277" t="s">
        <v>677</v>
      </c>
      <c r="E8" s="264" t="s">
        <v>1104</v>
      </c>
    </row>
    <row r="9" spans="1:5" x14ac:dyDescent="0.25">
      <c r="A9" t="s">
        <v>666</v>
      </c>
      <c r="B9" s="278" t="s">
        <v>1098</v>
      </c>
      <c r="C9" s="222">
        <v>2</v>
      </c>
      <c r="D9" s="279">
        <f>C9/$C$13*100</f>
        <v>18.181818181818183</v>
      </c>
      <c r="E9" s="265"/>
    </row>
    <row r="10" spans="1:5" x14ac:dyDescent="0.25">
      <c r="A10" t="s">
        <v>667</v>
      </c>
      <c r="B10" s="278" t="s">
        <v>1099</v>
      </c>
      <c r="C10" s="222">
        <v>4</v>
      </c>
      <c r="D10" s="279">
        <f t="shared" ref="D10:D12" si="0">C10/$C$13*100</f>
        <v>36.363636363636367</v>
      </c>
      <c r="E10" s="266"/>
    </row>
    <row r="11" spans="1:5" x14ac:dyDescent="0.25">
      <c r="A11" t="s">
        <v>668</v>
      </c>
      <c r="B11" s="278" t="s">
        <v>1100</v>
      </c>
      <c r="C11" s="222">
        <v>5</v>
      </c>
      <c r="D11" s="279">
        <f t="shared" si="0"/>
        <v>45.454545454545453</v>
      </c>
      <c r="E11" s="266"/>
    </row>
    <row r="12" spans="1:5" x14ac:dyDescent="0.25">
      <c r="A12" t="s">
        <v>669</v>
      </c>
      <c r="B12" s="278" t="s">
        <v>686</v>
      </c>
      <c r="C12" s="222">
        <v>0</v>
      </c>
      <c r="D12" s="279">
        <f t="shared" si="0"/>
        <v>0</v>
      </c>
      <c r="E12" s="267"/>
    </row>
    <row r="13" spans="1:5" x14ac:dyDescent="0.25">
      <c r="A13" t="s">
        <v>670</v>
      </c>
      <c r="B13" s="280" t="s">
        <v>678</v>
      </c>
      <c r="C13" s="119">
        <f>SUM(C9:C12)</f>
        <v>11</v>
      </c>
      <c r="D13" s="281">
        <f>SUM(D9:D12)</f>
        <v>100</v>
      </c>
      <c r="E13" s="267" t="str">
        <f>IF($C$6=C13,"Gerai","Klaida, nesutampa skaičius iš viso")</f>
        <v>Gerai</v>
      </c>
    </row>
    <row r="14" spans="1:5" x14ac:dyDescent="0.25">
      <c r="A14" t="s">
        <v>671</v>
      </c>
      <c r="B14" s="274" t="s">
        <v>679</v>
      </c>
      <c r="C14" s="168"/>
      <c r="D14" s="275"/>
      <c r="E14" s="218"/>
    </row>
    <row r="15" spans="1:5" s="12" customFormat="1" ht="30" x14ac:dyDescent="0.25">
      <c r="A15" t="s">
        <v>1090</v>
      </c>
      <c r="B15" s="276" t="s">
        <v>680</v>
      </c>
      <c r="C15" s="221" t="s">
        <v>676</v>
      </c>
      <c r="D15" s="277" t="s">
        <v>677</v>
      </c>
      <c r="E15" s="268" t="s">
        <v>1104</v>
      </c>
    </row>
    <row r="16" spans="1:5" x14ac:dyDescent="0.25">
      <c r="A16" t="s">
        <v>1091</v>
      </c>
      <c r="B16" s="278" t="s">
        <v>681</v>
      </c>
      <c r="C16" s="222">
        <v>6</v>
      </c>
      <c r="D16" s="279">
        <f>C16/$C$18*100</f>
        <v>54.54545454545454</v>
      </c>
      <c r="E16" s="265"/>
    </row>
    <row r="17" spans="1:5" x14ac:dyDescent="0.25">
      <c r="A17" t="s">
        <v>1092</v>
      </c>
      <c r="B17" s="278" t="s">
        <v>682</v>
      </c>
      <c r="C17" s="222">
        <v>5</v>
      </c>
      <c r="D17" s="279">
        <f>C17/$C$18*100</f>
        <v>45.454545454545453</v>
      </c>
      <c r="E17" s="267"/>
    </row>
    <row r="18" spans="1:5" x14ac:dyDescent="0.25">
      <c r="A18" t="s">
        <v>1093</v>
      </c>
      <c r="B18" s="280" t="s">
        <v>678</v>
      </c>
      <c r="C18" s="119">
        <f>SUM(C16:C17)</f>
        <v>11</v>
      </c>
      <c r="D18" s="282">
        <f>SUM(D16:D17)</f>
        <v>100</v>
      </c>
      <c r="E18" s="267" t="str">
        <f>IF($C$6=C18,"Gerai","Klaida, nesutampa skaičius iš viso")</f>
        <v>Gerai</v>
      </c>
    </row>
    <row r="19" spans="1:5" x14ac:dyDescent="0.25">
      <c r="A19" t="s">
        <v>1094</v>
      </c>
      <c r="B19" s="274" t="s">
        <v>683</v>
      </c>
      <c r="C19" s="168"/>
      <c r="D19" s="275"/>
      <c r="E19" s="218"/>
    </row>
    <row r="20" spans="1:5" s="52" customFormat="1" ht="30" x14ac:dyDescent="0.25">
      <c r="A20" t="s">
        <v>1095</v>
      </c>
      <c r="B20" s="276" t="s">
        <v>684</v>
      </c>
      <c r="C20" s="221" t="s">
        <v>676</v>
      </c>
      <c r="D20" s="277" t="s">
        <v>677</v>
      </c>
      <c r="E20" s="268" t="s">
        <v>1104</v>
      </c>
    </row>
    <row r="21" spans="1:5" x14ac:dyDescent="0.25">
      <c r="A21" t="s">
        <v>1096</v>
      </c>
      <c r="B21" s="278" t="s">
        <v>1101</v>
      </c>
      <c r="C21" s="222">
        <v>2</v>
      </c>
      <c r="D21" s="279">
        <f>C21/$C$24*100</f>
        <v>18.181818181818183</v>
      </c>
      <c r="E21" s="265"/>
    </row>
    <row r="22" spans="1:5" x14ac:dyDescent="0.25">
      <c r="A22" t="s">
        <v>1103</v>
      </c>
      <c r="B22" s="278" t="s">
        <v>1102</v>
      </c>
      <c r="C22" s="222">
        <v>2</v>
      </c>
      <c r="D22" s="279">
        <f>C22/$C$24*100</f>
        <v>18.181818181818183</v>
      </c>
      <c r="E22" s="266"/>
    </row>
    <row r="23" spans="1:5" x14ac:dyDescent="0.25">
      <c r="A23" t="s">
        <v>1119</v>
      </c>
      <c r="B23" s="278" t="s">
        <v>685</v>
      </c>
      <c r="C23" s="222">
        <v>7</v>
      </c>
      <c r="D23" s="279">
        <f>C23/$C$24*100</f>
        <v>63.636363636363633</v>
      </c>
      <c r="E23" s="267"/>
    </row>
    <row r="24" spans="1:5" ht="15.75" thickBot="1" x14ac:dyDescent="0.3">
      <c r="A24" t="s">
        <v>1120</v>
      </c>
      <c r="B24" s="283" t="s">
        <v>678</v>
      </c>
      <c r="C24" s="284">
        <f>SUM(C21:C23)</f>
        <v>11</v>
      </c>
      <c r="D24" s="285">
        <f>SUM(D21:D23)</f>
        <v>100</v>
      </c>
      <c r="E24" s="267" t="str">
        <f>IF($C$6=C24,"Gerai","Klaida, nesutampa skaičius iš viso")</f>
        <v>Gerai</v>
      </c>
    </row>
    <row r="27" spans="1:5" x14ac:dyDescent="0.25">
      <c r="A27" s="1">
        <v>1</v>
      </c>
      <c r="B27" s="360" t="s">
        <v>1350</v>
      </c>
    </row>
    <row r="28" spans="1:5" ht="60" x14ac:dyDescent="0.25">
      <c r="A28" s="1">
        <v>2</v>
      </c>
      <c r="B28" s="335" t="s">
        <v>1329</v>
      </c>
    </row>
    <row r="29" spans="1:5" ht="60" x14ac:dyDescent="0.25">
      <c r="A29" s="1">
        <v>3</v>
      </c>
      <c r="B29" s="335" t="s">
        <v>1330</v>
      </c>
    </row>
  </sheetData>
  <sheetProtection algorithmName="SHA-512" hashValue="7YP0Y7bbzUhTCbFG0i6iuBAGx66kI4qvqOaKTdSxdzb3w1Wda44r6YgBRJASABe6BzRDT6qUtik+ok7evq6xXA==" saltValue="RVsQN7/dNxpnaTRD36QG4A==" spinCount="100000" sheet="1" objects="1" scenarios="1"/>
  <phoneticPr fontId="8" type="noConversion"/>
  <dataValidations count="1">
    <dataValidation type="whole" allowBlank="1" showInputMessage="1" showErrorMessage="1" prompt="Maksimali reikšmė - 20. Sveiki skaičiai be tarpų." sqref="C9:C12 C16:C17 C21:C23" xr:uid="{48FC45E6-F26E-4595-A2A8-CA45F2AA3E7B}">
      <formula1>0</formula1>
      <formula2>20</formula2>
    </dataValidation>
  </dataValidations>
  <pageMargins left="0.7" right="0.7" top="0.75" bottom="0.75" header="0.3" footer="0.3"/>
  <pageSetup paperSize="9" scale="8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6CCCF-700B-41F4-89AF-CD42DB7EBF95}">
  <dimension ref="A1:E41"/>
  <sheetViews>
    <sheetView topLeftCell="A15" zoomScaleNormal="100" workbookViewId="0">
      <selection activeCell="G14" sqref="G14"/>
    </sheetView>
  </sheetViews>
  <sheetFormatPr defaultColWidth="9.140625" defaultRowHeight="15" x14ac:dyDescent="0.25"/>
  <cols>
    <col min="1" max="1" width="8.7109375" style="10" customWidth="1"/>
    <col min="2" max="2" width="47.140625" style="10" customWidth="1"/>
    <col min="3" max="3" width="40.7109375" style="12" customWidth="1"/>
    <col min="4" max="4" width="10.7109375" style="10" customWidth="1"/>
    <col min="5" max="16384" width="9.140625" style="10"/>
  </cols>
  <sheetData>
    <row r="1" spans="1:5" ht="90" customHeight="1" x14ac:dyDescent="0.25">
      <c r="C1" s="733" t="s">
        <v>1710</v>
      </c>
      <c r="D1" s="733"/>
    </row>
    <row r="2" spans="1:5" x14ac:dyDescent="0.25">
      <c r="C2" s="717"/>
      <c r="D2" s="717"/>
    </row>
    <row r="3" spans="1:5" customFormat="1" ht="15.75" x14ac:dyDescent="0.25">
      <c r="B3" s="734" t="s">
        <v>1689</v>
      </c>
      <c r="C3" s="734"/>
      <c r="D3" s="734"/>
    </row>
    <row r="5" spans="1:5" s="9" customFormat="1" ht="21" x14ac:dyDescent="0.35">
      <c r="A5" s="3" t="s">
        <v>688</v>
      </c>
      <c r="B5" s="39" t="s">
        <v>1647</v>
      </c>
      <c r="C5" s="4"/>
      <c r="E5" s="192"/>
    </row>
    <row r="6" spans="1:5" x14ac:dyDescent="0.25">
      <c r="A6"/>
      <c r="B6"/>
      <c r="C6" s="8"/>
    </row>
    <row r="7" spans="1:5" ht="30" x14ac:dyDescent="0.25">
      <c r="A7" t="s">
        <v>689</v>
      </c>
      <c r="B7" s="5" t="s">
        <v>464</v>
      </c>
      <c r="C7" s="40" t="s">
        <v>1711</v>
      </c>
    </row>
    <row r="8" spans="1:5" x14ac:dyDescent="0.25">
      <c r="A8" t="s">
        <v>690</v>
      </c>
      <c r="B8" s="6" t="s">
        <v>1473</v>
      </c>
      <c r="C8" s="206" t="s">
        <v>1712</v>
      </c>
    </row>
    <row r="9" spans="1:5" x14ac:dyDescent="0.25">
      <c r="A9" t="s">
        <v>691</v>
      </c>
      <c r="B9" s="6" t="s">
        <v>470</v>
      </c>
      <c r="C9" s="206">
        <v>11</v>
      </c>
    </row>
    <row r="10" spans="1:5" x14ac:dyDescent="0.25">
      <c r="A10" t="s">
        <v>692</v>
      </c>
      <c r="B10" s="7" t="s">
        <v>469</v>
      </c>
      <c r="C10" s="207">
        <v>781</v>
      </c>
    </row>
    <row r="11" spans="1:5" ht="15.75" thickBot="1" x14ac:dyDescent="0.3">
      <c r="A11"/>
      <c r="B11"/>
      <c r="C11" s="8"/>
    </row>
    <row r="12" spans="1:5" x14ac:dyDescent="0.25">
      <c r="A12" t="s">
        <v>693</v>
      </c>
      <c r="B12" s="520" t="s">
        <v>471</v>
      </c>
      <c r="C12" s="521" t="s">
        <v>76</v>
      </c>
    </row>
    <row r="13" spans="1:5" x14ac:dyDescent="0.25">
      <c r="A13" t="s">
        <v>694</v>
      </c>
      <c r="B13" s="522" t="s">
        <v>465</v>
      </c>
      <c r="C13" s="523">
        <f>COUNTA('3'!$C$7:$C$26)</f>
        <v>2</v>
      </c>
    </row>
    <row r="14" spans="1:5" x14ac:dyDescent="0.25">
      <c r="A14" t="s">
        <v>695</v>
      </c>
      <c r="B14" s="522" t="s">
        <v>466</v>
      </c>
      <c r="C14" s="523">
        <f>COUNTIFS('5'!$D$8:$D$19,"taip")</f>
        <v>2</v>
      </c>
    </row>
    <row r="15" spans="1:5" x14ac:dyDescent="0.25">
      <c r="A15" t="s">
        <v>696</v>
      </c>
      <c r="B15" s="524" t="s">
        <v>214</v>
      </c>
      <c r="C15" s="525">
        <f>COUNTA('7'!$C$7:$C$26)</f>
        <v>9</v>
      </c>
    </row>
    <row r="16" spans="1:5" x14ac:dyDescent="0.25">
      <c r="A16"/>
      <c r="B16" s="526"/>
      <c r="C16" s="527"/>
    </row>
    <row r="17" spans="1:4" x14ac:dyDescent="0.25">
      <c r="A17" t="s">
        <v>697</v>
      </c>
      <c r="B17" s="280" t="s">
        <v>472</v>
      </c>
      <c r="C17" s="528" t="s">
        <v>1273</v>
      </c>
    </row>
    <row r="18" spans="1:4" ht="45" x14ac:dyDescent="0.25">
      <c r="A18" t="s">
        <v>698</v>
      </c>
      <c r="B18" s="529" t="str">
        <f>'6'!C8</f>
        <v>Žemės ūkio sektoriaus skaitmeninimas. Ūkių, pagal BŽŪP gaunančių paramą skaitmeninėms ūkininkavimo technologijoms plėtoti, skaičius</v>
      </c>
      <c r="C18" s="530">
        <f>'6'!D8</f>
        <v>1</v>
      </c>
    </row>
    <row r="19" spans="1:4" x14ac:dyDescent="0.25">
      <c r="A19" t="s">
        <v>699</v>
      </c>
      <c r="B19" s="380" t="s">
        <v>476</v>
      </c>
      <c r="C19" s="531">
        <f>C18/C32*100</f>
        <v>2.5188916876574305E-2</v>
      </c>
    </row>
    <row r="20" spans="1:4" x14ac:dyDescent="0.25">
      <c r="A20"/>
      <c r="B20" s="526"/>
      <c r="C20" s="532"/>
    </row>
    <row r="21" spans="1:4" ht="45" x14ac:dyDescent="0.25">
      <c r="A21" t="s">
        <v>700</v>
      </c>
      <c r="B21" s="533" t="str">
        <f>'6'!C9</f>
        <v>Ekonomikos augimas ir darbo vietų kūrimas kaimo vietovėse. BŽŪP projektais remiamas naujų darbo vietų kūrimas</v>
      </c>
      <c r="C21" s="534">
        <f>'6'!D9</f>
        <v>12</v>
      </c>
    </row>
    <row r="22" spans="1:4" x14ac:dyDescent="0.25">
      <c r="A22"/>
      <c r="B22" s="526"/>
      <c r="C22" s="532"/>
    </row>
    <row r="23" spans="1:4" ht="45" x14ac:dyDescent="0.25">
      <c r="A23" t="s">
        <v>701</v>
      </c>
      <c r="B23" s="533" t="str">
        <f>'6'!C10</f>
        <v>Kaimo ekonomikos plėtojimas. Kaimo verslo įmonių, įskaitant bioekonomikos įmones, kuriamų naudojantis pagal BŽŪP skiriama parama, skaičius</v>
      </c>
      <c r="C23" s="534">
        <f>'6'!D10</f>
        <v>15</v>
      </c>
    </row>
    <row r="24" spans="1:4" x14ac:dyDescent="0.25">
      <c r="A24"/>
      <c r="B24" s="526"/>
      <c r="C24" s="532"/>
    </row>
    <row r="25" spans="1:4" ht="60" x14ac:dyDescent="0.25">
      <c r="A25" t="s">
        <v>702</v>
      </c>
      <c r="B25" s="529" t="str">
        <f>'6'!C11</f>
        <v>Europos kaimo tinklų kūrimas. Kaimo gyventojų, kuriems, naudojantis BŽŪP parama, sudarytos palankesnės sąlygos naudotis paslaugomis ir infrastruktūra, skaičius</v>
      </c>
      <c r="C25" s="535">
        <f>'6'!D11</f>
        <v>650</v>
      </c>
    </row>
    <row r="26" spans="1:4" x14ac:dyDescent="0.25">
      <c r="A26" t="s">
        <v>703</v>
      </c>
      <c r="B26" s="380" t="s">
        <v>475</v>
      </c>
      <c r="C26" s="531">
        <f>C25/$C$33*100</f>
        <v>3.0798389007344231</v>
      </c>
    </row>
    <row r="27" spans="1:4" x14ac:dyDescent="0.25">
      <c r="A27"/>
      <c r="B27" s="526"/>
      <c r="C27" s="532"/>
    </row>
    <row r="28" spans="1:4" ht="45" x14ac:dyDescent="0.25">
      <c r="A28" t="s">
        <v>704</v>
      </c>
      <c r="B28" s="529" t="str">
        <f>'6'!C12</f>
        <v>Socialinės įtraukties skatinimas. Asmenų, kuriems taikomi remiami socialinės įtraukties projektai, skaičius</v>
      </c>
      <c r="C28" s="535">
        <f>'6'!D12</f>
        <v>159</v>
      </c>
    </row>
    <row r="29" spans="1:4" x14ac:dyDescent="0.25">
      <c r="A29" t="s">
        <v>705</v>
      </c>
      <c r="B29" s="380" t="s">
        <v>475</v>
      </c>
      <c r="C29" s="531">
        <f>C28/$C$33*100</f>
        <v>0.75337597725657424</v>
      </c>
    </row>
    <row r="30" spans="1:4" x14ac:dyDescent="0.25">
      <c r="A30"/>
      <c r="B30" s="526"/>
      <c r="C30" s="527"/>
    </row>
    <row r="31" spans="1:4" x14ac:dyDescent="0.25">
      <c r="A31" t="s">
        <v>706</v>
      </c>
      <c r="B31" s="536" t="s">
        <v>477</v>
      </c>
      <c r="C31" s="537" t="s">
        <v>1643</v>
      </c>
      <c r="D31" s="519" t="s">
        <v>1292</v>
      </c>
    </row>
    <row r="32" spans="1:4" x14ac:dyDescent="0.25">
      <c r="A32" t="s">
        <v>707</v>
      </c>
      <c r="B32" s="538" t="s">
        <v>473</v>
      </c>
      <c r="C32" s="539">
        <v>3970</v>
      </c>
      <c r="D32" s="727">
        <v>2020</v>
      </c>
    </row>
    <row r="33" spans="1:4" ht="15.75" thickBot="1" x14ac:dyDescent="0.3">
      <c r="A33" t="s">
        <v>708</v>
      </c>
      <c r="B33" s="540" t="s">
        <v>474</v>
      </c>
      <c r="C33" s="541">
        <v>21105</v>
      </c>
      <c r="D33" s="207">
        <v>2021</v>
      </c>
    </row>
    <row r="35" spans="1:4" x14ac:dyDescent="0.25">
      <c r="C35" s="11"/>
    </row>
    <row r="36" spans="1:4" x14ac:dyDescent="0.25">
      <c r="A36"/>
      <c r="B36" s="601" t="s">
        <v>1477</v>
      </c>
    </row>
    <row r="37" spans="1:4" ht="45" x14ac:dyDescent="0.25">
      <c r="A37" s="1">
        <v>1</v>
      </c>
      <c r="B37" s="335" t="s">
        <v>1476</v>
      </c>
    </row>
    <row r="38" spans="1:4" ht="30" x14ac:dyDescent="0.25">
      <c r="A38" s="1">
        <v>2</v>
      </c>
      <c r="B38" s="335" t="s">
        <v>1475</v>
      </c>
    </row>
    <row r="39" spans="1:4" ht="45" x14ac:dyDescent="0.25">
      <c r="A39" s="1">
        <v>3</v>
      </c>
      <c r="B39" s="335" t="s">
        <v>1623</v>
      </c>
      <c r="C39" s="10"/>
    </row>
    <row r="40" spans="1:4" ht="45" x14ac:dyDescent="0.25">
      <c r="A40" s="13">
        <v>4</v>
      </c>
      <c r="B40" s="335" t="s">
        <v>1687</v>
      </c>
      <c r="C40" s="10"/>
    </row>
    <row r="41" spans="1:4" ht="105" x14ac:dyDescent="0.25">
      <c r="A41" s="14">
        <v>5</v>
      </c>
      <c r="B41" s="335" t="s">
        <v>1688</v>
      </c>
    </row>
  </sheetData>
  <sheetProtection algorithmName="SHA-512" hashValue="O0d1Noi0Ev1yxJwcnsrCzpeh3s6KJFZcSD7K05G3tzLOPNqV+1U8BxgUmQ8R7TVJi28UJQ+s1WUlQHQRFiB4aw==" saltValue="tZfBW0LHysp6d0Ip/zBxtw==" spinCount="100000" sheet="1" objects="1" scenarios="1"/>
  <mergeCells count="2">
    <mergeCell ref="C1:D1"/>
    <mergeCell ref="B3:D3"/>
  </mergeCells>
  <phoneticPr fontId="8" type="noConversion"/>
  <pageMargins left="0.7" right="0.7" top="0.75" bottom="0.75" header="0.3" footer="0.3"/>
  <pageSetup paperSize="9" scale="81"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524C81-DABE-461D-99A5-F78635B2E563}">
          <x14:formula1>
            <xm:f>Sąrašai!$A$23:$A$24</xm:f>
          </x14:formula1>
          <xm:sqref>C12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83C6A-B21E-49BF-B866-A3D8DA3C47C5}">
  <sheetPr>
    <tabColor theme="9"/>
  </sheetPr>
  <dimension ref="A1:F343"/>
  <sheetViews>
    <sheetView zoomScaleNormal="100" workbookViewId="0">
      <selection activeCell="B5" sqref="B5:C37"/>
    </sheetView>
  </sheetViews>
  <sheetFormatPr defaultColWidth="6.7109375" defaultRowHeight="15" x14ac:dyDescent="0.25"/>
  <cols>
    <col min="1" max="1" width="8.7109375" style="2" customWidth="1"/>
    <col min="2" max="2" width="50.7109375" style="1" customWidth="1"/>
    <col min="3" max="3" width="50.7109375" style="41" customWidth="1"/>
    <col min="4" max="192" width="9.140625" style="1" customWidth="1"/>
    <col min="193" max="16384" width="6.7109375" style="1"/>
  </cols>
  <sheetData>
    <row r="1" spans="1:6" s="44" customFormat="1" ht="18.75" x14ac:dyDescent="0.25">
      <c r="A1" s="116" t="str">
        <f>'4'!A1</f>
        <v>4.</v>
      </c>
      <c r="B1" s="116" t="str">
        <f>'4'!B1</f>
        <v>VVG teritorijos poreikių pagrindimas</v>
      </c>
      <c r="C1" s="225"/>
      <c r="E1" s="108" t="s">
        <v>1512</v>
      </c>
    </row>
    <row r="2" spans="1:6" x14ac:dyDescent="0.25">
      <c r="E2" s="605" t="s">
        <v>1612</v>
      </c>
    </row>
    <row r="3" spans="1:6" x14ac:dyDescent="0.25">
      <c r="A3" s="1"/>
      <c r="B3" s="140" t="s">
        <v>1272</v>
      </c>
      <c r="C3" s="205" t="str">
        <f>'1'!C8</f>
        <v>RASE</v>
      </c>
      <c r="E3" s="606" t="s">
        <v>1638</v>
      </c>
    </row>
    <row r="4" spans="1:6" customFormat="1" ht="15.75" thickBot="1" x14ac:dyDescent="0.3">
      <c r="C4" s="41"/>
      <c r="E4" s="605" t="s">
        <v>1639</v>
      </c>
      <c r="F4" s="1"/>
    </row>
    <row r="5" spans="1:6" x14ac:dyDescent="0.25">
      <c r="A5" s="139"/>
      <c r="B5" s="642"/>
      <c r="C5" s="643" t="str">
        <f>'4'!D6</f>
        <v>1 poreikis</v>
      </c>
    </row>
    <row r="6" spans="1:6" ht="45" x14ac:dyDescent="0.25">
      <c r="A6" s="2" t="s">
        <v>16</v>
      </c>
      <c r="B6" s="509" t="str">
        <f>'4'!B7</f>
        <v>Poreikis</v>
      </c>
      <c r="C6" s="644" t="str">
        <f>'4'!D7</f>
        <v>Skatinti ekonominę plėtrą, kuriant darbo vietas, plečiant paslaugų spektrą, diegiant inovacijas, skaitmeninimą; turizmui palankios aplinkos plėtojimas</v>
      </c>
    </row>
    <row r="7" spans="1:6" ht="135" x14ac:dyDescent="0.25">
      <c r="A7" s="2" t="s">
        <v>17</v>
      </c>
      <c r="B7" s="509" t="str">
        <f>'4'!B8</f>
        <v>Poreikio sąsaja su stiprybėmis ir (arba) galimybėmis</v>
      </c>
      <c r="C7" s="645" t="str">
        <f>'4'!D8</f>
        <v>VVG teritorijoje gausu jaunų, darbingo amžiaus gyventojų, kurie geba ir gali skatinti rajono ekonominę plėtrą kurdami naujas darbas ir taip prisidėdami ne tik prie nedarbo lygio mažėjimo, bet ir plėsdami įvairių paslaugų spektrą, atliepdami rajono socialinį aspektą prisidėti prie socialinės įtraukties didinimo. Rajone gausu ūkių, kurie gali išnaudoti galimybes ir diegti inovacijas ir skaitmeninimo technologijas, taip prisidėdami prie rajono gerovės.</v>
      </c>
    </row>
    <row r="8" spans="1:6" x14ac:dyDescent="0.25">
      <c r="A8" s="2" t="s">
        <v>79</v>
      </c>
      <c r="B8" s="509" t="str">
        <f>'4'!B9</f>
        <v>Poreikio sąsaja su silpnybėmis ir (arba) grėsmėmis</v>
      </c>
      <c r="C8" s="645" t="str">
        <f>'4'!D9</f>
        <v>Netaikoma</v>
      </c>
    </row>
    <row r="9" spans="1:6" ht="150" x14ac:dyDescent="0.25">
      <c r="A9" s="2" t="s">
        <v>80</v>
      </c>
      <c r="B9" s="509" t="str">
        <f>'4'!B10</f>
        <v>Poreikio sąsaja su situacijos analizės rodikliais (poreikio dydžio, problemos masto, intervencijos poreikio kiekybinis pagrindimas)</v>
      </c>
      <c r="C9" s="645" t="str">
        <f>'4'!D10</f>
        <v>R7 – didžioji dalis rajono gyventojų jauni asmenys, R11 – mažėjantis pašalpų gavėjų skaičius, R12 – didėjantis socialinės globos ar rūpybos reikalaujančių asmenų skaičius, R18 – augo mažų ir vidutinių įmonių skaičius, R20, R21 – auga savarankiškai dirbančių asmenų skaičius, R19 – nedidelis apgyvendinimo įstaigų skaičius, R24, R25, R25, R27 – vyrauja smulkūs, augalininkystės ūkiai, valdomi vyresnių nei 55 m. vyrų, R39 – didžioji dalis rajono ploto – žemės ūkio naudmenos.</v>
      </c>
    </row>
    <row r="10" spans="1:6" ht="30" x14ac:dyDescent="0.25">
      <c r="A10" s="2" t="s">
        <v>81</v>
      </c>
      <c r="B10" s="509" t="str">
        <f>'4'!B11</f>
        <v>Poreikio sąsaja su aukštesnio lygmens strateginiais dokumentais</v>
      </c>
      <c r="C10" s="645" t="str">
        <f>'4'!D11</f>
        <v>Žr. į VPS I dalies 5 priedą.</v>
      </c>
    </row>
    <row r="11" spans="1:6" ht="45" x14ac:dyDescent="0.25">
      <c r="A11" s="2" t="s">
        <v>82</v>
      </c>
      <c r="B11" s="509" t="str">
        <f>'4'!B12</f>
        <v>Poreikio sąsaja su VVG teritorijos gyventojų nuomone</v>
      </c>
      <c r="C11" s="645" t="str">
        <f>'4'!D12</f>
        <v>Taip, atsižvelgta. Įvertinti apklausos rezultatai, kurie atliepia šį poreiki (rezultatai pridedami VPS prieduose).</v>
      </c>
    </row>
    <row r="12" spans="1:6" x14ac:dyDescent="0.25">
      <c r="A12" s="2" t="s">
        <v>83</v>
      </c>
      <c r="B12" s="509" t="str">
        <f>'4'!B13</f>
        <v>Poreikį tenkinančių VPS priemonių skaičius</v>
      </c>
      <c r="C12" s="646">
        <f>'4'!D13</f>
        <v>4</v>
      </c>
    </row>
    <row r="13" spans="1:6" ht="30" x14ac:dyDescent="0.25">
      <c r="A13" s="2" t="s">
        <v>84</v>
      </c>
      <c r="B13" s="509" t="str">
        <f>'4'!B14</f>
        <v>Susijęs nacionalinis poreikis 1</v>
      </c>
      <c r="C13" s="647" t="str">
        <f>'4'!D14</f>
        <v xml:space="preserve">g.3 . Skatinti verslų kūrimąsi kaime, žemės ūkio veiklos įvairinimą </v>
      </c>
    </row>
    <row r="14" spans="1:6" x14ac:dyDescent="0.25">
      <c r="A14" s="2" t="s">
        <v>85</v>
      </c>
      <c r="B14" s="509" t="str">
        <f>'4'!B15</f>
        <v>Susijęs nacionalinis poreikis 2</v>
      </c>
      <c r="C14" s="647" t="str">
        <f>'4'!D15</f>
        <v>h.5. Skatinti bioekonomikos verslus</v>
      </c>
    </row>
    <row r="15" spans="1:6" ht="30" x14ac:dyDescent="0.25">
      <c r="A15" s="2" t="s">
        <v>86</v>
      </c>
      <c r="B15" s="509" t="str">
        <f>'4'!B16</f>
        <v>Susijęs nacionalinis poreikis 3</v>
      </c>
      <c r="C15" s="647" t="str">
        <f>'4'!D16</f>
        <v xml:space="preserve">h.4 . Modernizuoti kaimo vietoves didinant gyvenimo sąlygų jose patrauklumą </v>
      </c>
    </row>
    <row r="16" spans="1:6" ht="45" x14ac:dyDescent="0.25">
      <c r="A16" s="2" t="s">
        <v>87</v>
      </c>
      <c r="B16" s="509" t="str">
        <f>'4'!B17</f>
        <v>Ar poreikis siejasi su rezultato rodikliu R.3 (skaitmeninės technologijos; pilnas rodiklio pavadinimas 6 lape)?</v>
      </c>
      <c r="C16" s="648" t="str">
        <f>'4'!D17</f>
        <v>Taip</v>
      </c>
    </row>
    <row r="17" spans="1:3" ht="30" x14ac:dyDescent="0.25">
      <c r="A17" s="2" t="s">
        <v>88</v>
      </c>
      <c r="B17" s="509" t="str">
        <f>'4'!B18</f>
        <v>Ar poreikis siejasi su rezultato rodikliu R.37 (darbo vietos; pilnas rodiklio pavadinimas 6 lape)?</v>
      </c>
      <c r="C17" s="648" t="str">
        <f>'4'!D18</f>
        <v>Taip</v>
      </c>
    </row>
    <row r="18" spans="1:3" ht="30" x14ac:dyDescent="0.25">
      <c r="A18" s="2" t="s">
        <v>89</v>
      </c>
      <c r="B18" s="509" t="str">
        <f>'4'!B19</f>
        <v>Poreikis siejasi su rezultato rodikliu R.39 (kaimo verslai; pilnas rodiklio pavadinimas 6 lape)</v>
      </c>
      <c r="C18" s="648" t="str">
        <f>'4'!D19</f>
        <v>Taip</v>
      </c>
    </row>
    <row r="19" spans="1:3" ht="30" x14ac:dyDescent="0.25">
      <c r="A19" s="2" t="s">
        <v>90</v>
      </c>
      <c r="B19" s="509" t="str">
        <f>'4'!B20</f>
        <v>Poreikis siejasi su rezultato rodikliu R.41 (paslaugos ir infrastruktūra; pilnas rodiklio pavadinimas 6 lape)</v>
      </c>
      <c r="C19" s="648" t="str">
        <f>'4'!D20</f>
        <v>Ne</v>
      </c>
    </row>
    <row r="20" spans="1:3" ht="30" x14ac:dyDescent="0.25">
      <c r="A20" s="2" t="s">
        <v>91</v>
      </c>
      <c r="B20" s="509" t="str">
        <f>'4'!B21</f>
        <v>Poreikis siejasi su rezultato rodikliu R.42 (socialinė įtrauktis; pilnas rodiklio pavadinimas 6 lape)</v>
      </c>
      <c r="C20" s="648" t="str">
        <f>'4'!D21</f>
        <v>Ne</v>
      </c>
    </row>
    <row r="21" spans="1:3" x14ac:dyDescent="0.25">
      <c r="B21" s="649"/>
      <c r="C21" s="650"/>
    </row>
    <row r="22" spans="1:3" x14ac:dyDescent="0.25">
      <c r="B22" s="651"/>
      <c r="C22" s="652" t="str">
        <f>'4'!E6</f>
        <v>2 poreikis</v>
      </c>
    </row>
    <row r="23" spans="1:3" ht="45" x14ac:dyDescent="0.25">
      <c r="A23" s="2" t="s">
        <v>16</v>
      </c>
      <c r="B23" s="509" t="str">
        <f>B6</f>
        <v>Poreikis</v>
      </c>
      <c r="C23" s="644" t="str">
        <f>'4'!E7</f>
        <v>Skatinti NVO verslumo iniciatyvas ir kitas veiklas, kurios didintų gyventojų užimtumą, stiprintų materialinę bazę, skatintų socialinę įtraukti</v>
      </c>
    </row>
    <row r="24" spans="1:3" ht="105" x14ac:dyDescent="0.25">
      <c r="A24" s="2" t="s">
        <v>17</v>
      </c>
      <c r="B24" s="509" t="str">
        <f t="shared" ref="B24:B37" si="0">B7</f>
        <v>Poreikio sąsaja su stiprybėmis ir (arba) galimybėmis</v>
      </c>
      <c r="C24" s="645" t="str">
        <f>'4'!E8</f>
        <v>VVG teritorijoje gausu NVO, kurios geba įgyvendinti įvairius projektus, kurti naujas paslaugas, skatinti vietos gyventojų užimtumą ir socialinę įtraukti, organizuodamos įvairias veiklas, stiprindamos savo materialinę bazę, bei prisidėdamos prie viešosios infrastruktūros kūrimo ir plėtros, panaudojant ją vietos gyventojų poreikiams tenkinti, bei užimtumui didinti.</v>
      </c>
    </row>
    <row r="25" spans="1:3" x14ac:dyDescent="0.25">
      <c r="A25" s="2" t="s">
        <v>79</v>
      </c>
      <c r="B25" s="509" t="str">
        <f t="shared" si="0"/>
        <v>Poreikio sąsaja su silpnybėmis ir (arba) grėsmėmis</v>
      </c>
      <c r="C25" s="645" t="str">
        <f>'4'!E9</f>
        <v>Netaikoma</v>
      </c>
    </row>
    <row r="26" spans="1:3" ht="90" x14ac:dyDescent="0.25">
      <c r="A26" s="2" t="s">
        <v>80</v>
      </c>
      <c r="B26" s="509" t="str">
        <f t="shared" si="0"/>
        <v>Poreikio sąsaja su situacijos analizės rodikliais (poreikio dydžio, problemos masto, intervencijos poreikio kiekybinis pagrindimas)</v>
      </c>
      <c r="C26" s="645" t="str">
        <f>'4'!E10</f>
        <v>R29 – rajone gausu kaimo bendruomenių, kurios geba įgyvendinti įvairius projektus, R9 – didžioji gyventojų dalis turi vidurinį arba pradinį išsilavinimą, R36 – gausu meno mėgėjų kolektyvų, R13 – didžioji gyventojų dalis užimti pramonės srityje, R10 – mažėjantis bedarbių skaičius, R7 – didžioji dalis gyventojų – jauni asmenys.</v>
      </c>
    </row>
    <row r="27" spans="1:3" ht="30" x14ac:dyDescent="0.25">
      <c r="A27" s="2" t="s">
        <v>81</v>
      </c>
      <c r="B27" s="509" t="str">
        <f t="shared" si="0"/>
        <v>Poreikio sąsaja su aukštesnio lygmens strateginiais dokumentais</v>
      </c>
      <c r="C27" s="645" t="str">
        <f>'4'!E11</f>
        <v>Žr. į VPS I dalies 5 priedą.</v>
      </c>
    </row>
    <row r="28" spans="1:3" ht="45" x14ac:dyDescent="0.25">
      <c r="A28" s="2" t="s">
        <v>82</v>
      </c>
      <c r="B28" s="509" t="str">
        <f t="shared" si="0"/>
        <v>Poreikio sąsaja su VVG teritorijos gyventojų nuomone</v>
      </c>
      <c r="C28" s="645" t="str">
        <f>'4'!E12</f>
        <v>Taip, atsižvelgta. Įvertinti apklausos rezultatai, kurie atliepia šį poreiki (rezultatai pridedami VPS prieduose).</v>
      </c>
    </row>
    <row r="29" spans="1:3" x14ac:dyDescent="0.25">
      <c r="A29" s="2" t="s">
        <v>83</v>
      </c>
      <c r="B29" s="509" t="str">
        <f t="shared" si="0"/>
        <v>Poreikį tenkinančių VPS priemonių skaičius</v>
      </c>
      <c r="C29" s="646">
        <f>'4'!E13</f>
        <v>5</v>
      </c>
    </row>
    <row r="30" spans="1:3" ht="30" x14ac:dyDescent="0.25">
      <c r="A30" s="2" t="s">
        <v>84</v>
      </c>
      <c r="B30" s="509" t="str">
        <f t="shared" si="0"/>
        <v>Susijęs nacionalinis poreikis 1</v>
      </c>
      <c r="C30" s="647" t="str">
        <f>'4'!E14</f>
        <v>h.1. Skatinti kaimo gyventojų ir kaimo bendruomenių verslo iniciatyvas</v>
      </c>
    </row>
    <row r="31" spans="1:3" ht="30" x14ac:dyDescent="0.25">
      <c r="A31" s="2" t="s">
        <v>85</v>
      </c>
      <c r="B31" s="509" t="str">
        <f t="shared" si="0"/>
        <v>Susijęs nacionalinis poreikis 2</v>
      </c>
      <c r="C31" s="647" t="str">
        <f>'4'!E15</f>
        <v xml:space="preserve">h.2. Didinti kaimo gyventojų užimtumą ir  socialinę įtrauktį </v>
      </c>
    </row>
    <row r="32" spans="1:3" ht="30" x14ac:dyDescent="0.25">
      <c r="A32" s="2" t="s">
        <v>86</v>
      </c>
      <c r="B32" s="509" t="str">
        <f t="shared" si="0"/>
        <v>Susijęs nacionalinis poreikis 3</v>
      </c>
      <c r="C32" s="647" t="str">
        <f>'4'!E16</f>
        <v xml:space="preserve">h.4 . Modernizuoti kaimo vietoves didinant gyvenimo sąlygų jose patrauklumą </v>
      </c>
    </row>
    <row r="33" spans="1:3" ht="45" x14ac:dyDescent="0.25">
      <c r="A33" s="2" t="s">
        <v>87</v>
      </c>
      <c r="B33" s="509" t="str">
        <f t="shared" si="0"/>
        <v>Ar poreikis siejasi su rezultato rodikliu R.3 (skaitmeninės technologijos; pilnas rodiklio pavadinimas 6 lape)?</v>
      </c>
      <c r="C33" s="648" t="str">
        <f>'4'!E17</f>
        <v>Ne</v>
      </c>
    </row>
    <row r="34" spans="1:3" ht="30" x14ac:dyDescent="0.25">
      <c r="A34" s="2" t="s">
        <v>88</v>
      </c>
      <c r="B34" s="509" t="str">
        <f t="shared" si="0"/>
        <v>Ar poreikis siejasi su rezultato rodikliu R.37 (darbo vietos; pilnas rodiklio pavadinimas 6 lape)?</v>
      </c>
      <c r="C34" s="648" t="str">
        <f>'4'!E18</f>
        <v>Ne</v>
      </c>
    </row>
    <row r="35" spans="1:3" ht="30" x14ac:dyDescent="0.25">
      <c r="A35" s="2" t="s">
        <v>89</v>
      </c>
      <c r="B35" s="509" t="str">
        <f t="shared" si="0"/>
        <v>Poreikis siejasi su rezultato rodikliu R.39 (kaimo verslai; pilnas rodiklio pavadinimas 6 lape)</v>
      </c>
      <c r="C35" s="648" t="str">
        <f>'4'!E19</f>
        <v>Ne</v>
      </c>
    </row>
    <row r="36" spans="1:3" ht="30" x14ac:dyDescent="0.25">
      <c r="A36" s="2" t="s">
        <v>90</v>
      </c>
      <c r="B36" s="509" t="str">
        <f t="shared" si="0"/>
        <v>Poreikis siejasi su rezultato rodikliu R.41 (paslaugos ir infrastruktūra; pilnas rodiklio pavadinimas 6 lape)</v>
      </c>
      <c r="C36" s="648" t="str">
        <f>'4'!E20</f>
        <v>Taip</v>
      </c>
    </row>
    <row r="37" spans="1:3" ht="30" x14ac:dyDescent="0.25">
      <c r="A37" s="2" t="s">
        <v>91</v>
      </c>
      <c r="B37" s="509" t="str">
        <f t="shared" si="0"/>
        <v>Poreikis siejasi su rezultato rodikliu R.42 (socialinė įtrauktis; pilnas rodiklio pavadinimas 6 lape)</v>
      </c>
      <c r="C37" s="648" t="str">
        <f>'4'!E21</f>
        <v>Taip</v>
      </c>
    </row>
    <row r="38" spans="1:3" x14ac:dyDescent="0.25">
      <c r="B38" s="649"/>
      <c r="C38" s="650"/>
    </row>
    <row r="39" spans="1:3" x14ac:dyDescent="0.25">
      <c r="B39" s="651"/>
      <c r="C39" s="652" t="str">
        <f>'4'!F6</f>
        <v>3 poreikis</v>
      </c>
    </row>
    <row r="40" spans="1:3" x14ac:dyDescent="0.25">
      <c r="A40" s="2" t="s">
        <v>16</v>
      </c>
      <c r="B40" s="509" t="str">
        <f>B23</f>
        <v>Poreikis</v>
      </c>
      <c r="C40" s="644">
        <f>'4'!F7</f>
        <v>0</v>
      </c>
    </row>
    <row r="41" spans="1:3" x14ac:dyDescent="0.25">
      <c r="A41" s="2" t="s">
        <v>17</v>
      </c>
      <c r="B41" s="509" t="str">
        <f t="shared" ref="B41:B54" si="1">B24</f>
        <v>Poreikio sąsaja su stiprybėmis ir (arba) galimybėmis</v>
      </c>
      <c r="C41" s="645">
        <f>'4'!F8</f>
        <v>0</v>
      </c>
    </row>
    <row r="42" spans="1:3" x14ac:dyDescent="0.25">
      <c r="A42" s="2" t="s">
        <v>79</v>
      </c>
      <c r="B42" s="509" t="str">
        <f t="shared" si="1"/>
        <v>Poreikio sąsaja su silpnybėmis ir (arba) grėsmėmis</v>
      </c>
      <c r="C42" s="645">
        <f>'4'!F9</f>
        <v>0</v>
      </c>
    </row>
    <row r="43" spans="1:3" ht="45" x14ac:dyDescent="0.25">
      <c r="A43" s="2" t="s">
        <v>80</v>
      </c>
      <c r="B43" s="509" t="str">
        <f t="shared" si="1"/>
        <v>Poreikio sąsaja su situacijos analizės rodikliais (poreikio dydžio, problemos masto, intervencijos poreikio kiekybinis pagrindimas)</v>
      </c>
      <c r="C43" s="645">
        <f>'4'!F10</f>
        <v>0</v>
      </c>
    </row>
    <row r="44" spans="1:3" ht="30" x14ac:dyDescent="0.25">
      <c r="A44" s="2" t="s">
        <v>81</v>
      </c>
      <c r="B44" s="509" t="str">
        <f t="shared" si="1"/>
        <v>Poreikio sąsaja su aukštesnio lygmens strateginiais dokumentais</v>
      </c>
      <c r="C44" s="645">
        <f>'4'!F11</f>
        <v>0</v>
      </c>
    </row>
    <row r="45" spans="1:3" x14ac:dyDescent="0.25">
      <c r="A45" s="2" t="s">
        <v>82</v>
      </c>
      <c r="B45" s="509" t="str">
        <f t="shared" si="1"/>
        <v>Poreikio sąsaja su VVG teritorijos gyventojų nuomone</v>
      </c>
      <c r="C45" s="645">
        <f>'4'!F12</f>
        <v>0</v>
      </c>
    </row>
    <row r="46" spans="1:3" x14ac:dyDescent="0.25">
      <c r="A46" s="2" t="s">
        <v>83</v>
      </c>
      <c r="B46" s="509" t="str">
        <f t="shared" si="1"/>
        <v>Poreikį tenkinančių VPS priemonių skaičius</v>
      </c>
      <c r="C46" s="646">
        <f>'4'!F13</f>
        <v>0</v>
      </c>
    </row>
    <row r="47" spans="1:3" x14ac:dyDescent="0.25">
      <c r="A47" s="2" t="s">
        <v>84</v>
      </c>
      <c r="B47" s="509" t="str">
        <f t="shared" si="1"/>
        <v>Susijęs nacionalinis poreikis 1</v>
      </c>
      <c r="C47" s="647" t="str">
        <f>'4'!F14</f>
        <v>Pasirinkite</v>
      </c>
    </row>
    <row r="48" spans="1:3" x14ac:dyDescent="0.25">
      <c r="A48" s="2" t="s">
        <v>85</v>
      </c>
      <c r="B48" s="509" t="str">
        <f t="shared" si="1"/>
        <v>Susijęs nacionalinis poreikis 2</v>
      </c>
      <c r="C48" s="647" t="str">
        <f>'4'!F15</f>
        <v>Pasirinkite</v>
      </c>
    </row>
    <row r="49" spans="1:3" x14ac:dyDescent="0.25">
      <c r="A49" s="2" t="s">
        <v>86</v>
      </c>
      <c r="B49" s="509" t="str">
        <f t="shared" si="1"/>
        <v>Susijęs nacionalinis poreikis 3</v>
      </c>
      <c r="C49" s="647" t="str">
        <f>'4'!F16</f>
        <v>Pasirinkite</v>
      </c>
    </row>
    <row r="50" spans="1:3" ht="45" x14ac:dyDescent="0.25">
      <c r="A50" s="2" t="s">
        <v>87</v>
      </c>
      <c r="B50" s="509" t="str">
        <f t="shared" si="1"/>
        <v>Ar poreikis siejasi su rezultato rodikliu R.3 (skaitmeninės technologijos; pilnas rodiklio pavadinimas 6 lape)?</v>
      </c>
      <c r="C50" s="648" t="str">
        <f>'4'!F17</f>
        <v>Ne</v>
      </c>
    </row>
    <row r="51" spans="1:3" ht="30" x14ac:dyDescent="0.25">
      <c r="A51" s="2" t="s">
        <v>88</v>
      </c>
      <c r="B51" s="509" t="str">
        <f t="shared" si="1"/>
        <v>Ar poreikis siejasi su rezultato rodikliu R.37 (darbo vietos; pilnas rodiklio pavadinimas 6 lape)?</v>
      </c>
      <c r="C51" s="648" t="str">
        <f>'4'!F18</f>
        <v>Ne</v>
      </c>
    </row>
    <row r="52" spans="1:3" ht="30" x14ac:dyDescent="0.25">
      <c r="A52" s="2" t="s">
        <v>89</v>
      </c>
      <c r="B52" s="509" t="str">
        <f t="shared" si="1"/>
        <v>Poreikis siejasi su rezultato rodikliu R.39 (kaimo verslai; pilnas rodiklio pavadinimas 6 lape)</v>
      </c>
      <c r="C52" s="648" t="str">
        <f>'4'!F19</f>
        <v>Ne</v>
      </c>
    </row>
    <row r="53" spans="1:3" ht="30" x14ac:dyDescent="0.25">
      <c r="A53" s="2" t="s">
        <v>90</v>
      </c>
      <c r="B53" s="509" t="str">
        <f t="shared" si="1"/>
        <v>Poreikis siejasi su rezultato rodikliu R.41 (paslaugos ir infrastruktūra; pilnas rodiklio pavadinimas 6 lape)</v>
      </c>
      <c r="C53" s="648" t="str">
        <f>'4'!F20</f>
        <v>Ne</v>
      </c>
    </row>
    <row r="54" spans="1:3" ht="30" x14ac:dyDescent="0.25">
      <c r="A54" s="2" t="s">
        <v>91</v>
      </c>
      <c r="B54" s="509" t="str">
        <f t="shared" si="1"/>
        <v>Poreikis siejasi su rezultato rodikliu R.42 (socialinė įtrauktis; pilnas rodiklio pavadinimas 6 lape)</v>
      </c>
      <c r="C54" s="648" t="str">
        <f>'4'!F21</f>
        <v>Ne</v>
      </c>
    </row>
    <row r="55" spans="1:3" x14ac:dyDescent="0.25">
      <c r="B55" s="649"/>
      <c r="C55" s="650"/>
    </row>
    <row r="56" spans="1:3" x14ac:dyDescent="0.25">
      <c r="B56" s="651"/>
      <c r="C56" s="652" t="str">
        <f>'4'!G6</f>
        <v>4 poreikis</v>
      </c>
    </row>
    <row r="57" spans="1:3" x14ac:dyDescent="0.25">
      <c r="A57" s="2" t="s">
        <v>16</v>
      </c>
      <c r="B57" s="509" t="str">
        <f>B40</f>
        <v>Poreikis</v>
      </c>
      <c r="C57" s="644">
        <f>'4'!G7</f>
        <v>0</v>
      </c>
    </row>
    <row r="58" spans="1:3" x14ac:dyDescent="0.25">
      <c r="A58" s="2" t="s">
        <v>17</v>
      </c>
      <c r="B58" s="509" t="str">
        <f t="shared" ref="B58:B71" si="2">B41</f>
        <v>Poreikio sąsaja su stiprybėmis ir (arba) galimybėmis</v>
      </c>
      <c r="C58" s="645">
        <f>'4'!G8</f>
        <v>0</v>
      </c>
    </row>
    <row r="59" spans="1:3" x14ac:dyDescent="0.25">
      <c r="A59" s="2" t="s">
        <v>79</v>
      </c>
      <c r="B59" s="509" t="str">
        <f t="shared" si="2"/>
        <v>Poreikio sąsaja su silpnybėmis ir (arba) grėsmėmis</v>
      </c>
      <c r="C59" s="645">
        <f>'4'!G9</f>
        <v>0</v>
      </c>
    </row>
    <row r="60" spans="1:3" ht="45" x14ac:dyDescent="0.25">
      <c r="A60" s="2" t="s">
        <v>80</v>
      </c>
      <c r="B60" s="509" t="str">
        <f t="shared" si="2"/>
        <v>Poreikio sąsaja su situacijos analizės rodikliais (poreikio dydžio, problemos masto, intervencijos poreikio kiekybinis pagrindimas)</v>
      </c>
      <c r="C60" s="645">
        <f>'4'!G10</f>
        <v>0</v>
      </c>
    </row>
    <row r="61" spans="1:3" ht="30" x14ac:dyDescent="0.25">
      <c r="A61" s="2" t="s">
        <v>81</v>
      </c>
      <c r="B61" s="509" t="str">
        <f t="shared" si="2"/>
        <v>Poreikio sąsaja su aukštesnio lygmens strateginiais dokumentais</v>
      </c>
      <c r="C61" s="645">
        <f>'4'!G11</f>
        <v>0</v>
      </c>
    </row>
    <row r="62" spans="1:3" x14ac:dyDescent="0.25">
      <c r="A62" s="2" t="s">
        <v>82</v>
      </c>
      <c r="B62" s="509" t="str">
        <f t="shared" si="2"/>
        <v>Poreikio sąsaja su VVG teritorijos gyventojų nuomone</v>
      </c>
      <c r="C62" s="645">
        <f>'4'!G12</f>
        <v>0</v>
      </c>
    </row>
    <row r="63" spans="1:3" x14ac:dyDescent="0.25">
      <c r="A63" s="2" t="s">
        <v>83</v>
      </c>
      <c r="B63" s="509" t="str">
        <f t="shared" si="2"/>
        <v>Poreikį tenkinančių VPS priemonių skaičius</v>
      </c>
      <c r="C63" s="646">
        <f>'4'!G13</f>
        <v>0</v>
      </c>
    </row>
    <row r="64" spans="1:3" x14ac:dyDescent="0.25">
      <c r="A64" s="2" t="s">
        <v>84</v>
      </c>
      <c r="B64" s="509" t="str">
        <f t="shared" si="2"/>
        <v>Susijęs nacionalinis poreikis 1</v>
      </c>
      <c r="C64" s="647" t="str">
        <f>'4'!G14</f>
        <v>Pasirinkite</v>
      </c>
    </row>
    <row r="65" spans="1:3" x14ac:dyDescent="0.25">
      <c r="A65" s="2" t="s">
        <v>85</v>
      </c>
      <c r="B65" s="509" t="str">
        <f t="shared" si="2"/>
        <v>Susijęs nacionalinis poreikis 2</v>
      </c>
      <c r="C65" s="647" t="str">
        <f>'4'!G15</f>
        <v>Pasirinkite</v>
      </c>
    </row>
    <row r="66" spans="1:3" x14ac:dyDescent="0.25">
      <c r="A66" s="2" t="s">
        <v>86</v>
      </c>
      <c r="B66" s="509" t="str">
        <f t="shared" si="2"/>
        <v>Susijęs nacionalinis poreikis 3</v>
      </c>
      <c r="C66" s="647" t="str">
        <f>'4'!G16</f>
        <v>Pasirinkite</v>
      </c>
    </row>
    <row r="67" spans="1:3" ht="45" x14ac:dyDescent="0.25">
      <c r="A67" s="2" t="s">
        <v>87</v>
      </c>
      <c r="B67" s="509" t="str">
        <f t="shared" si="2"/>
        <v>Ar poreikis siejasi su rezultato rodikliu R.3 (skaitmeninės technologijos; pilnas rodiklio pavadinimas 6 lape)?</v>
      </c>
      <c r="C67" s="648" t="str">
        <f>'4'!G17</f>
        <v>Ne</v>
      </c>
    </row>
    <row r="68" spans="1:3" ht="30" x14ac:dyDescent="0.25">
      <c r="A68" s="2" t="s">
        <v>88</v>
      </c>
      <c r="B68" s="509" t="str">
        <f t="shared" si="2"/>
        <v>Ar poreikis siejasi su rezultato rodikliu R.37 (darbo vietos; pilnas rodiklio pavadinimas 6 lape)?</v>
      </c>
      <c r="C68" s="648" t="str">
        <f>'4'!G18</f>
        <v>Ne</v>
      </c>
    </row>
    <row r="69" spans="1:3" ht="30" x14ac:dyDescent="0.25">
      <c r="A69" s="2" t="s">
        <v>89</v>
      </c>
      <c r="B69" s="509" t="str">
        <f t="shared" si="2"/>
        <v>Poreikis siejasi su rezultato rodikliu R.39 (kaimo verslai; pilnas rodiklio pavadinimas 6 lape)</v>
      </c>
      <c r="C69" s="648" t="str">
        <f>'4'!G19</f>
        <v>Ne</v>
      </c>
    </row>
    <row r="70" spans="1:3" ht="30" x14ac:dyDescent="0.25">
      <c r="A70" s="2" t="s">
        <v>90</v>
      </c>
      <c r="B70" s="509" t="str">
        <f t="shared" si="2"/>
        <v>Poreikis siejasi su rezultato rodikliu R.41 (paslaugos ir infrastruktūra; pilnas rodiklio pavadinimas 6 lape)</v>
      </c>
      <c r="C70" s="648" t="str">
        <f>'4'!G20</f>
        <v>Ne</v>
      </c>
    </row>
    <row r="71" spans="1:3" ht="30" x14ac:dyDescent="0.25">
      <c r="A71" s="2" t="s">
        <v>91</v>
      </c>
      <c r="B71" s="509" t="str">
        <f t="shared" si="2"/>
        <v>Poreikis siejasi su rezultato rodikliu R.42 (socialinė įtrauktis; pilnas rodiklio pavadinimas 6 lape)</v>
      </c>
      <c r="C71" s="648" t="str">
        <f>'4'!G21</f>
        <v>Ne</v>
      </c>
    </row>
    <row r="72" spans="1:3" x14ac:dyDescent="0.25">
      <c r="B72" s="649"/>
      <c r="C72" s="650"/>
    </row>
    <row r="73" spans="1:3" x14ac:dyDescent="0.25">
      <c r="B73" s="651"/>
      <c r="C73" s="652" t="str">
        <f>'4'!H6</f>
        <v>5 poreikis</v>
      </c>
    </row>
    <row r="74" spans="1:3" x14ac:dyDescent="0.25">
      <c r="A74" s="2" t="s">
        <v>16</v>
      </c>
      <c r="B74" s="509" t="str">
        <f>B57</f>
        <v>Poreikis</v>
      </c>
      <c r="C74" s="644">
        <f>'4'!H7</f>
        <v>0</v>
      </c>
    </row>
    <row r="75" spans="1:3" x14ac:dyDescent="0.25">
      <c r="A75" s="2" t="s">
        <v>17</v>
      </c>
      <c r="B75" s="509" t="str">
        <f t="shared" ref="B75:B88" si="3">B58</f>
        <v>Poreikio sąsaja su stiprybėmis ir (arba) galimybėmis</v>
      </c>
      <c r="C75" s="645">
        <f>'4'!H8</f>
        <v>0</v>
      </c>
    </row>
    <row r="76" spans="1:3" x14ac:dyDescent="0.25">
      <c r="A76" s="2" t="s">
        <v>79</v>
      </c>
      <c r="B76" s="509" t="str">
        <f t="shared" si="3"/>
        <v>Poreikio sąsaja su silpnybėmis ir (arba) grėsmėmis</v>
      </c>
      <c r="C76" s="645">
        <f>'4'!H9</f>
        <v>0</v>
      </c>
    </row>
    <row r="77" spans="1:3" ht="45" x14ac:dyDescent="0.25">
      <c r="A77" s="2" t="s">
        <v>80</v>
      </c>
      <c r="B77" s="509" t="str">
        <f t="shared" si="3"/>
        <v>Poreikio sąsaja su situacijos analizės rodikliais (poreikio dydžio, problemos masto, intervencijos poreikio kiekybinis pagrindimas)</v>
      </c>
      <c r="C77" s="645">
        <f>'4'!H10</f>
        <v>0</v>
      </c>
    </row>
    <row r="78" spans="1:3" ht="30" x14ac:dyDescent="0.25">
      <c r="A78" s="2" t="s">
        <v>81</v>
      </c>
      <c r="B78" s="509" t="str">
        <f t="shared" si="3"/>
        <v>Poreikio sąsaja su aukštesnio lygmens strateginiais dokumentais</v>
      </c>
      <c r="C78" s="645">
        <f>'4'!H11</f>
        <v>0</v>
      </c>
    </row>
    <row r="79" spans="1:3" x14ac:dyDescent="0.25">
      <c r="A79" s="2" t="s">
        <v>82</v>
      </c>
      <c r="B79" s="509" t="str">
        <f t="shared" si="3"/>
        <v>Poreikio sąsaja su VVG teritorijos gyventojų nuomone</v>
      </c>
      <c r="C79" s="645">
        <f>'4'!H12</f>
        <v>0</v>
      </c>
    </row>
    <row r="80" spans="1:3" x14ac:dyDescent="0.25">
      <c r="A80" s="2" t="s">
        <v>83</v>
      </c>
      <c r="B80" s="509" t="str">
        <f t="shared" si="3"/>
        <v>Poreikį tenkinančių VPS priemonių skaičius</v>
      </c>
      <c r="C80" s="646">
        <f>'4'!H13</f>
        <v>0</v>
      </c>
    </row>
    <row r="81" spans="1:3" x14ac:dyDescent="0.25">
      <c r="A81" s="2" t="s">
        <v>84</v>
      </c>
      <c r="B81" s="509" t="str">
        <f t="shared" si="3"/>
        <v>Susijęs nacionalinis poreikis 1</v>
      </c>
      <c r="C81" s="647" t="str">
        <f>'4'!H14</f>
        <v>Pasirinkite</v>
      </c>
    </row>
    <row r="82" spans="1:3" x14ac:dyDescent="0.25">
      <c r="A82" s="2" t="s">
        <v>85</v>
      </c>
      <c r="B82" s="509" t="str">
        <f t="shared" si="3"/>
        <v>Susijęs nacionalinis poreikis 2</v>
      </c>
      <c r="C82" s="647" t="str">
        <f>'4'!H15</f>
        <v>Pasirinkite</v>
      </c>
    </row>
    <row r="83" spans="1:3" x14ac:dyDescent="0.25">
      <c r="A83" s="2" t="s">
        <v>86</v>
      </c>
      <c r="B83" s="509" t="str">
        <f t="shared" si="3"/>
        <v>Susijęs nacionalinis poreikis 3</v>
      </c>
      <c r="C83" s="647" t="str">
        <f>'4'!H16</f>
        <v>Pasirinkite</v>
      </c>
    </row>
    <row r="84" spans="1:3" ht="45" x14ac:dyDescent="0.25">
      <c r="A84" s="2" t="s">
        <v>87</v>
      </c>
      <c r="B84" s="509" t="str">
        <f t="shared" si="3"/>
        <v>Ar poreikis siejasi su rezultato rodikliu R.3 (skaitmeninės technologijos; pilnas rodiklio pavadinimas 6 lape)?</v>
      </c>
      <c r="C84" s="648" t="str">
        <f>'4'!H17</f>
        <v>Ne</v>
      </c>
    </row>
    <row r="85" spans="1:3" ht="30" x14ac:dyDescent="0.25">
      <c r="A85" s="2" t="s">
        <v>88</v>
      </c>
      <c r="B85" s="509" t="str">
        <f t="shared" si="3"/>
        <v>Ar poreikis siejasi su rezultato rodikliu R.37 (darbo vietos; pilnas rodiklio pavadinimas 6 lape)?</v>
      </c>
      <c r="C85" s="648" t="str">
        <f>'4'!H18</f>
        <v>Ne</v>
      </c>
    </row>
    <row r="86" spans="1:3" ht="30" x14ac:dyDescent="0.25">
      <c r="A86" s="2" t="s">
        <v>89</v>
      </c>
      <c r="B86" s="509" t="str">
        <f t="shared" si="3"/>
        <v>Poreikis siejasi su rezultato rodikliu R.39 (kaimo verslai; pilnas rodiklio pavadinimas 6 lape)</v>
      </c>
      <c r="C86" s="648" t="str">
        <f>'4'!H19</f>
        <v>Ne</v>
      </c>
    </row>
    <row r="87" spans="1:3" ht="30" x14ac:dyDescent="0.25">
      <c r="A87" s="2" t="s">
        <v>90</v>
      </c>
      <c r="B87" s="509" t="str">
        <f t="shared" si="3"/>
        <v>Poreikis siejasi su rezultato rodikliu R.41 (paslaugos ir infrastruktūra; pilnas rodiklio pavadinimas 6 lape)</v>
      </c>
      <c r="C87" s="648" t="str">
        <f>'4'!H20</f>
        <v>Ne</v>
      </c>
    </row>
    <row r="88" spans="1:3" ht="30" x14ac:dyDescent="0.25">
      <c r="A88" s="2" t="s">
        <v>91</v>
      </c>
      <c r="B88" s="509" t="str">
        <f t="shared" si="3"/>
        <v>Poreikis siejasi su rezultato rodikliu R.42 (socialinė įtrauktis; pilnas rodiklio pavadinimas 6 lape)</v>
      </c>
      <c r="C88" s="648" t="str">
        <f>'4'!H21</f>
        <v>Ne</v>
      </c>
    </row>
    <row r="89" spans="1:3" x14ac:dyDescent="0.25">
      <c r="B89" s="649"/>
      <c r="C89" s="650"/>
    </row>
    <row r="90" spans="1:3" x14ac:dyDescent="0.25">
      <c r="B90" s="651"/>
      <c r="C90" s="652" t="str">
        <f>'4'!I6</f>
        <v>6 poreikis</v>
      </c>
    </row>
    <row r="91" spans="1:3" x14ac:dyDescent="0.25">
      <c r="A91" s="2" t="s">
        <v>16</v>
      </c>
      <c r="B91" s="509" t="str">
        <f>B74</f>
        <v>Poreikis</v>
      </c>
      <c r="C91" s="644">
        <f>'4'!I7</f>
        <v>0</v>
      </c>
    </row>
    <row r="92" spans="1:3" x14ac:dyDescent="0.25">
      <c r="A92" s="2" t="s">
        <v>17</v>
      </c>
      <c r="B92" s="509" t="str">
        <f t="shared" ref="B92:B105" si="4">B75</f>
        <v>Poreikio sąsaja su stiprybėmis ir (arba) galimybėmis</v>
      </c>
      <c r="C92" s="645">
        <f>'4'!I8</f>
        <v>0</v>
      </c>
    </row>
    <row r="93" spans="1:3" x14ac:dyDescent="0.25">
      <c r="A93" s="2" t="s">
        <v>79</v>
      </c>
      <c r="B93" s="509" t="str">
        <f t="shared" si="4"/>
        <v>Poreikio sąsaja su silpnybėmis ir (arba) grėsmėmis</v>
      </c>
      <c r="C93" s="645">
        <f>'4'!I9</f>
        <v>0</v>
      </c>
    </row>
    <row r="94" spans="1:3" ht="45" x14ac:dyDescent="0.25">
      <c r="A94" s="2" t="s">
        <v>80</v>
      </c>
      <c r="B94" s="509" t="str">
        <f t="shared" si="4"/>
        <v>Poreikio sąsaja su situacijos analizės rodikliais (poreikio dydžio, problemos masto, intervencijos poreikio kiekybinis pagrindimas)</v>
      </c>
      <c r="C94" s="645">
        <f>'4'!I10</f>
        <v>0</v>
      </c>
    </row>
    <row r="95" spans="1:3" ht="30" x14ac:dyDescent="0.25">
      <c r="A95" s="2" t="s">
        <v>81</v>
      </c>
      <c r="B95" s="509" t="str">
        <f t="shared" si="4"/>
        <v>Poreikio sąsaja su aukštesnio lygmens strateginiais dokumentais</v>
      </c>
      <c r="C95" s="645">
        <f>'4'!I11</f>
        <v>0</v>
      </c>
    </row>
    <row r="96" spans="1:3" x14ac:dyDescent="0.25">
      <c r="A96" s="2" t="s">
        <v>82</v>
      </c>
      <c r="B96" s="509" t="str">
        <f t="shared" si="4"/>
        <v>Poreikio sąsaja su VVG teritorijos gyventojų nuomone</v>
      </c>
      <c r="C96" s="645">
        <f>'4'!I12</f>
        <v>0</v>
      </c>
    </row>
    <row r="97" spans="1:3" x14ac:dyDescent="0.25">
      <c r="A97" s="2" t="s">
        <v>83</v>
      </c>
      <c r="B97" s="509" t="str">
        <f t="shared" si="4"/>
        <v>Poreikį tenkinančių VPS priemonių skaičius</v>
      </c>
      <c r="C97" s="646">
        <f>'4'!I13</f>
        <v>0</v>
      </c>
    </row>
    <row r="98" spans="1:3" x14ac:dyDescent="0.25">
      <c r="A98" s="2" t="s">
        <v>84</v>
      </c>
      <c r="B98" s="509" t="str">
        <f t="shared" si="4"/>
        <v>Susijęs nacionalinis poreikis 1</v>
      </c>
      <c r="C98" s="647" t="str">
        <f>'4'!I14</f>
        <v>Pasirinkite</v>
      </c>
    </row>
    <row r="99" spans="1:3" x14ac:dyDescent="0.25">
      <c r="A99" s="2" t="s">
        <v>85</v>
      </c>
      <c r="B99" s="509" t="str">
        <f t="shared" si="4"/>
        <v>Susijęs nacionalinis poreikis 2</v>
      </c>
      <c r="C99" s="647" t="str">
        <f>'4'!I15</f>
        <v>Pasirinkite</v>
      </c>
    </row>
    <row r="100" spans="1:3" x14ac:dyDescent="0.25">
      <c r="A100" s="2" t="s">
        <v>86</v>
      </c>
      <c r="B100" s="509" t="str">
        <f t="shared" si="4"/>
        <v>Susijęs nacionalinis poreikis 3</v>
      </c>
      <c r="C100" s="647" t="str">
        <f>'4'!I16</f>
        <v>Pasirinkite</v>
      </c>
    </row>
    <row r="101" spans="1:3" ht="45" x14ac:dyDescent="0.25">
      <c r="A101" s="2" t="s">
        <v>87</v>
      </c>
      <c r="B101" s="509" t="str">
        <f t="shared" si="4"/>
        <v>Ar poreikis siejasi su rezultato rodikliu R.3 (skaitmeninės technologijos; pilnas rodiklio pavadinimas 6 lape)?</v>
      </c>
      <c r="C101" s="648" t="str">
        <f>'4'!I17</f>
        <v>Ne</v>
      </c>
    </row>
    <row r="102" spans="1:3" ht="30" x14ac:dyDescent="0.25">
      <c r="A102" s="2" t="s">
        <v>88</v>
      </c>
      <c r="B102" s="509" t="str">
        <f t="shared" si="4"/>
        <v>Ar poreikis siejasi su rezultato rodikliu R.37 (darbo vietos; pilnas rodiklio pavadinimas 6 lape)?</v>
      </c>
      <c r="C102" s="648" t="str">
        <f>'4'!I18</f>
        <v>Ne</v>
      </c>
    </row>
    <row r="103" spans="1:3" ht="30" x14ac:dyDescent="0.25">
      <c r="A103" s="2" t="s">
        <v>89</v>
      </c>
      <c r="B103" s="509" t="str">
        <f t="shared" si="4"/>
        <v>Poreikis siejasi su rezultato rodikliu R.39 (kaimo verslai; pilnas rodiklio pavadinimas 6 lape)</v>
      </c>
      <c r="C103" s="648" t="str">
        <f>'4'!I19</f>
        <v>Ne</v>
      </c>
    </row>
    <row r="104" spans="1:3" ht="30" x14ac:dyDescent="0.25">
      <c r="A104" s="2" t="s">
        <v>90</v>
      </c>
      <c r="B104" s="509" t="str">
        <f t="shared" si="4"/>
        <v>Poreikis siejasi su rezultato rodikliu R.41 (paslaugos ir infrastruktūra; pilnas rodiklio pavadinimas 6 lape)</v>
      </c>
      <c r="C104" s="648" t="str">
        <f>'4'!I20</f>
        <v>Ne</v>
      </c>
    </row>
    <row r="105" spans="1:3" ht="30" x14ac:dyDescent="0.25">
      <c r="A105" s="2" t="s">
        <v>91</v>
      </c>
      <c r="B105" s="509" t="str">
        <f t="shared" si="4"/>
        <v>Poreikis siejasi su rezultato rodikliu R.42 (socialinė įtrauktis; pilnas rodiklio pavadinimas 6 lape)</v>
      </c>
      <c r="C105" s="648" t="str">
        <f>'4'!I21</f>
        <v>Ne</v>
      </c>
    </row>
    <row r="106" spans="1:3" x14ac:dyDescent="0.25">
      <c r="B106" s="649"/>
      <c r="C106" s="650"/>
    </row>
    <row r="107" spans="1:3" x14ac:dyDescent="0.25">
      <c r="B107" s="651"/>
      <c r="C107" s="652" t="str">
        <f>'4'!J6</f>
        <v>7 poreikis</v>
      </c>
    </row>
    <row r="108" spans="1:3" x14ac:dyDescent="0.25">
      <c r="A108" s="2" t="s">
        <v>16</v>
      </c>
      <c r="B108" s="509" t="str">
        <f>B91</f>
        <v>Poreikis</v>
      </c>
      <c r="C108" s="644">
        <f>'4'!J7</f>
        <v>0</v>
      </c>
    </row>
    <row r="109" spans="1:3" x14ac:dyDescent="0.25">
      <c r="A109" s="2" t="s">
        <v>17</v>
      </c>
      <c r="B109" s="509" t="str">
        <f t="shared" ref="B109:B122" si="5">B92</f>
        <v>Poreikio sąsaja su stiprybėmis ir (arba) galimybėmis</v>
      </c>
      <c r="C109" s="645">
        <f>'4'!J8</f>
        <v>0</v>
      </c>
    </row>
    <row r="110" spans="1:3" x14ac:dyDescent="0.25">
      <c r="A110" s="2" t="s">
        <v>79</v>
      </c>
      <c r="B110" s="509" t="str">
        <f t="shared" si="5"/>
        <v>Poreikio sąsaja su silpnybėmis ir (arba) grėsmėmis</v>
      </c>
      <c r="C110" s="645">
        <f>'4'!J9</f>
        <v>0</v>
      </c>
    </row>
    <row r="111" spans="1:3" ht="45" x14ac:dyDescent="0.25">
      <c r="A111" s="2" t="s">
        <v>80</v>
      </c>
      <c r="B111" s="509" t="str">
        <f t="shared" si="5"/>
        <v>Poreikio sąsaja su situacijos analizės rodikliais (poreikio dydžio, problemos masto, intervencijos poreikio kiekybinis pagrindimas)</v>
      </c>
      <c r="C111" s="645">
        <f>'4'!J10</f>
        <v>0</v>
      </c>
    </row>
    <row r="112" spans="1:3" ht="30" x14ac:dyDescent="0.25">
      <c r="A112" s="2" t="s">
        <v>81</v>
      </c>
      <c r="B112" s="509" t="str">
        <f t="shared" si="5"/>
        <v>Poreikio sąsaja su aukštesnio lygmens strateginiais dokumentais</v>
      </c>
      <c r="C112" s="645">
        <f>'4'!J11</f>
        <v>0</v>
      </c>
    </row>
    <row r="113" spans="1:3" x14ac:dyDescent="0.25">
      <c r="A113" s="2" t="s">
        <v>82</v>
      </c>
      <c r="B113" s="509" t="str">
        <f t="shared" si="5"/>
        <v>Poreikio sąsaja su VVG teritorijos gyventojų nuomone</v>
      </c>
      <c r="C113" s="645">
        <f>'4'!J12</f>
        <v>0</v>
      </c>
    </row>
    <row r="114" spans="1:3" x14ac:dyDescent="0.25">
      <c r="A114" s="2" t="s">
        <v>83</v>
      </c>
      <c r="B114" s="509" t="str">
        <f t="shared" si="5"/>
        <v>Poreikį tenkinančių VPS priemonių skaičius</v>
      </c>
      <c r="C114" s="646">
        <f>'4'!J13</f>
        <v>0</v>
      </c>
    </row>
    <row r="115" spans="1:3" x14ac:dyDescent="0.25">
      <c r="A115" s="2" t="s">
        <v>84</v>
      </c>
      <c r="B115" s="509" t="str">
        <f t="shared" si="5"/>
        <v>Susijęs nacionalinis poreikis 1</v>
      </c>
      <c r="C115" s="647" t="str">
        <f>'4'!J14</f>
        <v>Pasirinkite</v>
      </c>
    </row>
    <row r="116" spans="1:3" x14ac:dyDescent="0.25">
      <c r="A116" s="2" t="s">
        <v>85</v>
      </c>
      <c r="B116" s="509" t="str">
        <f t="shared" si="5"/>
        <v>Susijęs nacionalinis poreikis 2</v>
      </c>
      <c r="C116" s="647" t="str">
        <f>'4'!J15</f>
        <v>Pasirinkite</v>
      </c>
    </row>
    <row r="117" spans="1:3" x14ac:dyDescent="0.25">
      <c r="A117" s="2" t="s">
        <v>86</v>
      </c>
      <c r="B117" s="509" t="str">
        <f t="shared" si="5"/>
        <v>Susijęs nacionalinis poreikis 3</v>
      </c>
      <c r="C117" s="647" t="str">
        <f>'4'!J16</f>
        <v>Pasirinkite</v>
      </c>
    </row>
    <row r="118" spans="1:3" ht="45" x14ac:dyDescent="0.25">
      <c r="A118" s="2" t="s">
        <v>87</v>
      </c>
      <c r="B118" s="509" t="str">
        <f t="shared" si="5"/>
        <v>Ar poreikis siejasi su rezultato rodikliu R.3 (skaitmeninės technologijos; pilnas rodiklio pavadinimas 6 lape)?</v>
      </c>
      <c r="C118" s="648" t="str">
        <f>'4'!J17</f>
        <v>Ne</v>
      </c>
    </row>
    <row r="119" spans="1:3" ht="30" x14ac:dyDescent="0.25">
      <c r="A119" s="2" t="s">
        <v>88</v>
      </c>
      <c r="B119" s="509" t="str">
        <f t="shared" si="5"/>
        <v>Ar poreikis siejasi su rezultato rodikliu R.37 (darbo vietos; pilnas rodiklio pavadinimas 6 lape)?</v>
      </c>
      <c r="C119" s="648" t="str">
        <f>'4'!J18</f>
        <v>Ne</v>
      </c>
    </row>
    <row r="120" spans="1:3" ht="30" x14ac:dyDescent="0.25">
      <c r="A120" s="2" t="s">
        <v>89</v>
      </c>
      <c r="B120" s="509" t="str">
        <f t="shared" si="5"/>
        <v>Poreikis siejasi su rezultato rodikliu R.39 (kaimo verslai; pilnas rodiklio pavadinimas 6 lape)</v>
      </c>
      <c r="C120" s="648" t="str">
        <f>'4'!J19</f>
        <v>Ne</v>
      </c>
    </row>
    <row r="121" spans="1:3" ht="30" x14ac:dyDescent="0.25">
      <c r="A121" s="2" t="s">
        <v>90</v>
      </c>
      <c r="B121" s="509" t="str">
        <f t="shared" si="5"/>
        <v>Poreikis siejasi su rezultato rodikliu R.41 (paslaugos ir infrastruktūra; pilnas rodiklio pavadinimas 6 lape)</v>
      </c>
      <c r="C121" s="648" t="str">
        <f>'4'!J20</f>
        <v>Ne</v>
      </c>
    </row>
    <row r="122" spans="1:3" ht="30" x14ac:dyDescent="0.25">
      <c r="A122" s="2" t="s">
        <v>91</v>
      </c>
      <c r="B122" s="509" t="str">
        <f t="shared" si="5"/>
        <v>Poreikis siejasi su rezultato rodikliu R.42 (socialinė įtrauktis; pilnas rodiklio pavadinimas 6 lape)</v>
      </c>
      <c r="C122" s="648" t="str">
        <f>'4'!J21</f>
        <v>Ne</v>
      </c>
    </row>
    <row r="123" spans="1:3" x14ac:dyDescent="0.25">
      <c r="B123" s="649"/>
      <c r="C123" s="650"/>
    </row>
    <row r="124" spans="1:3" x14ac:dyDescent="0.25">
      <c r="B124" s="651"/>
      <c r="C124" s="652" t="str">
        <f>'4'!K6</f>
        <v>8 poreikis</v>
      </c>
    </row>
    <row r="125" spans="1:3" x14ac:dyDescent="0.25">
      <c r="A125" s="2" t="s">
        <v>16</v>
      </c>
      <c r="B125" s="509" t="str">
        <f>B108</f>
        <v>Poreikis</v>
      </c>
      <c r="C125" s="644">
        <f>'4'!K7</f>
        <v>0</v>
      </c>
    </row>
    <row r="126" spans="1:3" x14ac:dyDescent="0.25">
      <c r="A126" s="2" t="s">
        <v>17</v>
      </c>
      <c r="B126" s="509" t="str">
        <f t="shared" ref="B126:B139" si="6">B109</f>
        <v>Poreikio sąsaja su stiprybėmis ir (arba) galimybėmis</v>
      </c>
      <c r="C126" s="645">
        <f>'4'!K8</f>
        <v>0</v>
      </c>
    </row>
    <row r="127" spans="1:3" x14ac:dyDescent="0.25">
      <c r="A127" s="2" t="s">
        <v>79</v>
      </c>
      <c r="B127" s="509" t="str">
        <f t="shared" si="6"/>
        <v>Poreikio sąsaja su silpnybėmis ir (arba) grėsmėmis</v>
      </c>
      <c r="C127" s="645">
        <f>'4'!K9</f>
        <v>0</v>
      </c>
    </row>
    <row r="128" spans="1:3" ht="45" x14ac:dyDescent="0.25">
      <c r="A128" s="2" t="s">
        <v>80</v>
      </c>
      <c r="B128" s="509" t="str">
        <f t="shared" si="6"/>
        <v>Poreikio sąsaja su situacijos analizės rodikliais (poreikio dydžio, problemos masto, intervencijos poreikio kiekybinis pagrindimas)</v>
      </c>
      <c r="C128" s="645">
        <f>'4'!K10</f>
        <v>0</v>
      </c>
    </row>
    <row r="129" spans="1:3" ht="30" x14ac:dyDescent="0.25">
      <c r="A129" s="2" t="s">
        <v>81</v>
      </c>
      <c r="B129" s="509" t="str">
        <f t="shared" si="6"/>
        <v>Poreikio sąsaja su aukštesnio lygmens strateginiais dokumentais</v>
      </c>
      <c r="C129" s="645">
        <f>'4'!K11</f>
        <v>0</v>
      </c>
    </row>
    <row r="130" spans="1:3" x14ac:dyDescent="0.25">
      <c r="A130" s="2" t="s">
        <v>82</v>
      </c>
      <c r="B130" s="509" t="str">
        <f t="shared" si="6"/>
        <v>Poreikio sąsaja su VVG teritorijos gyventojų nuomone</v>
      </c>
      <c r="C130" s="645">
        <f>'4'!K12</f>
        <v>0</v>
      </c>
    </row>
    <row r="131" spans="1:3" x14ac:dyDescent="0.25">
      <c r="A131" s="2" t="s">
        <v>83</v>
      </c>
      <c r="B131" s="509" t="str">
        <f t="shared" si="6"/>
        <v>Poreikį tenkinančių VPS priemonių skaičius</v>
      </c>
      <c r="C131" s="646">
        <f>'4'!K13</f>
        <v>0</v>
      </c>
    </row>
    <row r="132" spans="1:3" x14ac:dyDescent="0.25">
      <c r="A132" s="2" t="s">
        <v>84</v>
      </c>
      <c r="B132" s="509" t="str">
        <f t="shared" si="6"/>
        <v>Susijęs nacionalinis poreikis 1</v>
      </c>
      <c r="C132" s="647" t="str">
        <f>'4'!K14</f>
        <v>Pasirinkite</v>
      </c>
    </row>
    <row r="133" spans="1:3" x14ac:dyDescent="0.25">
      <c r="A133" s="2" t="s">
        <v>85</v>
      </c>
      <c r="B133" s="509" t="str">
        <f t="shared" si="6"/>
        <v>Susijęs nacionalinis poreikis 2</v>
      </c>
      <c r="C133" s="647" t="str">
        <f>'4'!K15</f>
        <v>Pasirinkite</v>
      </c>
    </row>
    <row r="134" spans="1:3" x14ac:dyDescent="0.25">
      <c r="A134" s="2" t="s">
        <v>86</v>
      </c>
      <c r="B134" s="509" t="str">
        <f t="shared" si="6"/>
        <v>Susijęs nacionalinis poreikis 3</v>
      </c>
      <c r="C134" s="647" t="str">
        <f>'4'!K16</f>
        <v>Pasirinkite</v>
      </c>
    </row>
    <row r="135" spans="1:3" ht="45" x14ac:dyDescent="0.25">
      <c r="A135" s="2" t="s">
        <v>87</v>
      </c>
      <c r="B135" s="509" t="str">
        <f t="shared" si="6"/>
        <v>Ar poreikis siejasi su rezultato rodikliu R.3 (skaitmeninės technologijos; pilnas rodiklio pavadinimas 6 lape)?</v>
      </c>
      <c r="C135" s="648" t="str">
        <f>'4'!K17</f>
        <v>Ne</v>
      </c>
    </row>
    <row r="136" spans="1:3" ht="30" x14ac:dyDescent="0.25">
      <c r="A136" s="2" t="s">
        <v>88</v>
      </c>
      <c r="B136" s="509" t="str">
        <f t="shared" si="6"/>
        <v>Ar poreikis siejasi su rezultato rodikliu R.37 (darbo vietos; pilnas rodiklio pavadinimas 6 lape)?</v>
      </c>
      <c r="C136" s="648" t="str">
        <f>'4'!K18</f>
        <v>Ne</v>
      </c>
    </row>
    <row r="137" spans="1:3" ht="30" x14ac:dyDescent="0.25">
      <c r="A137" s="2" t="s">
        <v>89</v>
      </c>
      <c r="B137" s="509" t="str">
        <f t="shared" si="6"/>
        <v>Poreikis siejasi su rezultato rodikliu R.39 (kaimo verslai; pilnas rodiklio pavadinimas 6 lape)</v>
      </c>
      <c r="C137" s="648" t="str">
        <f>'4'!K19</f>
        <v>Ne</v>
      </c>
    </row>
    <row r="138" spans="1:3" ht="30" x14ac:dyDescent="0.25">
      <c r="A138" s="2" t="s">
        <v>90</v>
      </c>
      <c r="B138" s="509" t="str">
        <f t="shared" si="6"/>
        <v>Poreikis siejasi su rezultato rodikliu R.41 (paslaugos ir infrastruktūra; pilnas rodiklio pavadinimas 6 lape)</v>
      </c>
      <c r="C138" s="648" t="str">
        <f>'4'!K20</f>
        <v>Ne</v>
      </c>
    </row>
    <row r="139" spans="1:3" ht="30" x14ac:dyDescent="0.25">
      <c r="A139" s="2" t="s">
        <v>91</v>
      </c>
      <c r="B139" s="509" t="str">
        <f t="shared" si="6"/>
        <v>Poreikis siejasi su rezultato rodikliu R.42 (socialinė įtrauktis; pilnas rodiklio pavadinimas 6 lape)</v>
      </c>
      <c r="C139" s="648" t="str">
        <f>'4'!K21</f>
        <v>Ne</v>
      </c>
    </row>
    <row r="140" spans="1:3" x14ac:dyDescent="0.25">
      <c r="B140" s="649"/>
      <c r="C140" s="650"/>
    </row>
    <row r="141" spans="1:3" x14ac:dyDescent="0.25">
      <c r="B141" s="651"/>
      <c r="C141" s="652" t="str">
        <f>'4'!L6</f>
        <v>9 poreikis</v>
      </c>
    </row>
    <row r="142" spans="1:3" x14ac:dyDescent="0.25">
      <c r="A142" s="2" t="s">
        <v>16</v>
      </c>
      <c r="B142" s="509" t="str">
        <f>B125</f>
        <v>Poreikis</v>
      </c>
      <c r="C142" s="644">
        <f>'4'!L7</f>
        <v>0</v>
      </c>
    </row>
    <row r="143" spans="1:3" x14ac:dyDescent="0.25">
      <c r="A143" s="2" t="s">
        <v>17</v>
      </c>
      <c r="B143" s="509" t="str">
        <f t="shared" ref="B143:B156" si="7">B126</f>
        <v>Poreikio sąsaja su stiprybėmis ir (arba) galimybėmis</v>
      </c>
      <c r="C143" s="645">
        <f>'4'!L8</f>
        <v>0</v>
      </c>
    </row>
    <row r="144" spans="1:3" x14ac:dyDescent="0.25">
      <c r="A144" s="2" t="s">
        <v>79</v>
      </c>
      <c r="B144" s="509" t="str">
        <f t="shared" si="7"/>
        <v>Poreikio sąsaja su silpnybėmis ir (arba) grėsmėmis</v>
      </c>
      <c r="C144" s="645">
        <f>'4'!L9</f>
        <v>0</v>
      </c>
    </row>
    <row r="145" spans="1:3" ht="45" x14ac:dyDescent="0.25">
      <c r="A145" s="2" t="s">
        <v>80</v>
      </c>
      <c r="B145" s="509" t="str">
        <f t="shared" si="7"/>
        <v>Poreikio sąsaja su situacijos analizės rodikliais (poreikio dydžio, problemos masto, intervencijos poreikio kiekybinis pagrindimas)</v>
      </c>
      <c r="C145" s="645">
        <f>'4'!L10</f>
        <v>0</v>
      </c>
    </row>
    <row r="146" spans="1:3" ht="30" x14ac:dyDescent="0.25">
      <c r="A146" s="2" t="s">
        <v>81</v>
      </c>
      <c r="B146" s="509" t="str">
        <f t="shared" si="7"/>
        <v>Poreikio sąsaja su aukštesnio lygmens strateginiais dokumentais</v>
      </c>
      <c r="C146" s="645">
        <f>'4'!L11</f>
        <v>0</v>
      </c>
    </row>
    <row r="147" spans="1:3" x14ac:dyDescent="0.25">
      <c r="A147" s="2" t="s">
        <v>82</v>
      </c>
      <c r="B147" s="509" t="str">
        <f t="shared" si="7"/>
        <v>Poreikio sąsaja su VVG teritorijos gyventojų nuomone</v>
      </c>
      <c r="C147" s="645">
        <f>'4'!L12</f>
        <v>0</v>
      </c>
    </row>
    <row r="148" spans="1:3" x14ac:dyDescent="0.25">
      <c r="A148" s="2" t="s">
        <v>83</v>
      </c>
      <c r="B148" s="509" t="str">
        <f t="shared" si="7"/>
        <v>Poreikį tenkinančių VPS priemonių skaičius</v>
      </c>
      <c r="C148" s="646">
        <f>'4'!L13</f>
        <v>0</v>
      </c>
    </row>
    <row r="149" spans="1:3" x14ac:dyDescent="0.25">
      <c r="A149" s="2" t="s">
        <v>84</v>
      </c>
      <c r="B149" s="509" t="str">
        <f t="shared" si="7"/>
        <v>Susijęs nacionalinis poreikis 1</v>
      </c>
      <c r="C149" s="647" t="str">
        <f>'4'!L14</f>
        <v>Pasirinkite</v>
      </c>
    </row>
    <row r="150" spans="1:3" x14ac:dyDescent="0.25">
      <c r="A150" s="2" t="s">
        <v>85</v>
      </c>
      <c r="B150" s="509" t="str">
        <f t="shared" si="7"/>
        <v>Susijęs nacionalinis poreikis 2</v>
      </c>
      <c r="C150" s="647" t="str">
        <f>'4'!L15</f>
        <v>Pasirinkite</v>
      </c>
    </row>
    <row r="151" spans="1:3" x14ac:dyDescent="0.25">
      <c r="A151" s="2" t="s">
        <v>86</v>
      </c>
      <c r="B151" s="509" t="str">
        <f t="shared" si="7"/>
        <v>Susijęs nacionalinis poreikis 3</v>
      </c>
      <c r="C151" s="647" t="str">
        <f>'4'!L16</f>
        <v>Pasirinkite</v>
      </c>
    </row>
    <row r="152" spans="1:3" ht="45" x14ac:dyDescent="0.25">
      <c r="A152" s="2" t="s">
        <v>87</v>
      </c>
      <c r="B152" s="509" t="str">
        <f t="shared" si="7"/>
        <v>Ar poreikis siejasi su rezultato rodikliu R.3 (skaitmeninės technologijos; pilnas rodiklio pavadinimas 6 lape)?</v>
      </c>
      <c r="C152" s="648" t="str">
        <f>'4'!L17</f>
        <v>Ne</v>
      </c>
    </row>
    <row r="153" spans="1:3" ht="30" x14ac:dyDescent="0.25">
      <c r="A153" s="2" t="s">
        <v>88</v>
      </c>
      <c r="B153" s="509" t="str">
        <f t="shared" si="7"/>
        <v>Ar poreikis siejasi su rezultato rodikliu R.37 (darbo vietos; pilnas rodiklio pavadinimas 6 lape)?</v>
      </c>
      <c r="C153" s="648" t="str">
        <f>'4'!L18</f>
        <v>Ne</v>
      </c>
    </row>
    <row r="154" spans="1:3" ht="30" x14ac:dyDescent="0.25">
      <c r="A154" s="2" t="s">
        <v>89</v>
      </c>
      <c r="B154" s="509" t="str">
        <f t="shared" si="7"/>
        <v>Poreikis siejasi su rezultato rodikliu R.39 (kaimo verslai; pilnas rodiklio pavadinimas 6 lape)</v>
      </c>
      <c r="C154" s="648" t="str">
        <f>'4'!L19</f>
        <v>Ne</v>
      </c>
    </row>
    <row r="155" spans="1:3" ht="30" x14ac:dyDescent="0.25">
      <c r="A155" s="2" t="s">
        <v>90</v>
      </c>
      <c r="B155" s="509" t="str">
        <f t="shared" si="7"/>
        <v>Poreikis siejasi su rezultato rodikliu R.41 (paslaugos ir infrastruktūra; pilnas rodiklio pavadinimas 6 lape)</v>
      </c>
      <c r="C155" s="648" t="str">
        <f>'4'!L20</f>
        <v>Ne</v>
      </c>
    </row>
    <row r="156" spans="1:3" ht="30" x14ac:dyDescent="0.25">
      <c r="A156" s="2" t="s">
        <v>91</v>
      </c>
      <c r="B156" s="509" t="str">
        <f t="shared" si="7"/>
        <v>Poreikis siejasi su rezultato rodikliu R.42 (socialinė įtrauktis; pilnas rodiklio pavadinimas 6 lape)</v>
      </c>
      <c r="C156" s="648" t="str">
        <f>'4'!L21</f>
        <v>Ne</v>
      </c>
    </row>
    <row r="157" spans="1:3" x14ac:dyDescent="0.25">
      <c r="B157" s="649"/>
      <c r="C157" s="650"/>
    </row>
    <row r="158" spans="1:3" x14ac:dyDescent="0.25">
      <c r="B158" s="651"/>
      <c r="C158" s="652" t="str">
        <f>'4'!M6</f>
        <v>10 poreikis</v>
      </c>
    </row>
    <row r="159" spans="1:3" x14ac:dyDescent="0.25">
      <c r="A159" s="2" t="s">
        <v>16</v>
      </c>
      <c r="B159" s="509" t="str">
        <f>B142</f>
        <v>Poreikis</v>
      </c>
      <c r="C159" s="644">
        <f>'4'!M7</f>
        <v>0</v>
      </c>
    </row>
    <row r="160" spans="1:3" x14ac:dyDescent="0.25">
      <c r="A160" s="2" t="s">
        <v>17</v>
      </c>
      <c r="B160" s="509" t="str">
        <f t="shared" ref="B160:B173" si="8">B143</f>
        <v>Poreikio sąsaja su stiprybėmis ir (arba) galimybėmis</v>
      </c>
      <c r="C160" s="645">
        <f>'4'!M8</f>
        <v>0</v>
      </c>
    </row>
    <row r="161" spans="1:3" x14ac:dyDescent="0.25">
      <c r="A161" s="2" t="s">
        <v>79</v>
      </c>
      <c r="B161" s="509" t="str">
        <f t="shared" si="8"/>
        <v>Poreikio sąsaja su silpnybėmis ir (arba) grėsmėmis</v>
      </c>
      <c r="C161" s="645">
        <f>'4'!M9</f>
        <v>0</v>
      </c>
    </row>
    <row r="162" spans="1:3" ht="45" x14ac:dyDescent="0.25">
      <c r="A162" s="2" t="s">
        <v>80</v>
      </c>
      <c r="B162" s="509" t="str">
        <f t="shared" si="8"/>
        <v>Poreikio sąsaja su situacijos analizės rodikliais (poreikio dydžio, problemos masto, intervencijos poreikio kiekybinis pagrindimas)</v>
      </c>
      <c r="C162" s="645">
        <f>'4'!M10</f>
        <v>0</v>
      </c>
    </row>
    <row r="163" spans="1:3" ht="30" x14ac:dyDescent="0.25">
      <c r="A163" s="2" t="s">
        <v>81</v>
      </c>
      <c r="B163" s="509" t="str">
        <f t="shared" si="8"/>
        <v>Poreikio sąsaja su aukštesnio lygmens strateginiais dokumentais</v>
      </c>
      <c r="C163" s="645">
        <f>'4'!M11</f>
        <v>0</v>
      </c>
    </row>
    <row r="164" spans="1:3" x14ac:dyDescent="0.25">
      <c r="A164" s="2" t="s">
        <v>82</v>
      </c>
      <c r="B164" s="509" t="str">
        <f t="shared" si="8"/>
        <v>Poreikio sąsaja su VVG teritorijos gyventojų nuomone</v>
      </c>
      <c r="C164" s="645">
        <f>'4'!M12</f>
        <v>0</v>
      </c>
    </row>
    <row r="165" spans="1:3" x14ac:dyDescent="0.25">
      <c r="A165" s="2" t="s">
        <v>83</v>
      </c>
      <c r="B165" s="509" t="str">
        <f t="shared" si="8"/>
        <v>Poreikį tenkinančių VPS priemonių skaičius</v>
      </c>
      <c r="C165" s="646">
        <f>'4'!M13</f>
        <v>0</v>
      </c>
    </row>
    <row r="166" spans="1:3" x14ac:dyDescent="0.25">
      <c r="A166" s="2" t="s">
        <v>84</v>
      </c>
      <c r="B166" s="509" t="str">
        <f t="shared" si="8"/>
        <v>Susijęs nacionalinis poreikis 1</v>
      </c>
      <c r="C166" s="647" t="str">
        <f>'4'!M14</f>
        <v>Pasirinkite</v>
      </c>
    </row>
    <row r="167" spans="1:3" x14ac:dyDescent="0.25">
      <c r="A167" s="2" t="s">
        <v>85</v>
      </c>
      <c r="B167" s="509" t="str">
        <f t="shared" si="8"/>
        <v>Susijęs nacionalinis poreikis 2</v>
      </c>
      <c r="C167" s="647" t="str">
        <f>'4'!M15</f>
        <v>Pasirinkite</v>
      </c>
    </row>
    <row r="168" spans="1:3" x14ac:dyDescent="0.25">
      <c r="A168" s="2" t="s">
        <v>86</v>
      </c>
      <c r="B168" s="509" t="str">
        <f t="shared" si="8"/>
        <v>Susijęs nacionalinis poreikis 3</v>
      </c>
      <c r="C168" s="647" t="str">
        <f>'4'!M16</f>
        <v>Pasirinkite</v>
      </c>
    </row>
    <row r="169" spans="1:3" ht="45" x14ac:dyDescent="0.25">
      <c r="A169" s="2" t="s">
        <v>87</v>
      </c>
      <c r="B169" s="509" t="str">
        <f t="shared" si="8"/>
        <v>Ar poreikis siejasi su rezultato rodikliu R.3 (skaitmeninės technologijos; pilnas rodiklio pavadinimas 6 lape)?</v>
      </c>
      <c r="C169" s="648" t="str">
        <f>'4'!M17</f>
        <v>Ne</v>
      </c>
    </row>
    <row r="170" spans="1:3" ht="30" x14ac:dyDescent="0.25">
      <c r="A170" s="2" t="s">
        <v>88</v>
      </c>
      <c r="B170" s="509" t="str">
        <f t="shared" si="8"/>
        <v>Ar poreikis siejasi su rezultato rodikliu R.37 (darbo vietos; pilnas rodiklio pavadinimas 6 lape)?</v>
      </c>
      <c r="C170" s="648" t="str">
        <f>'4'!M18</f>
        <v>Ne</v>
      </c>
    </row>
    <row r="171" spans="1:3" ht="30" x14ac:dyDescent="0.25">
      <c r="A171" s="2" t="s">
        <v>89</v>
      </c>
      <c r="B171" s="509" t="str">
        <f t="shared" si="8"/>
        <v>Poreikis siejasi su rezultato rodikliu R.39 (kaimo verslai; pilnas rodiklio pavadinimas 6 lape)</v>
      </c>
      <c r="C171" s="648" t="str">
        <f>'4'!M19</f>
        <v>Ne</v>
      </c>
    </row>
    <row r="172" spans="1:3" ht="30" x14ac:dyDescent="0.25">
      <c r="A172" s="2" t="s">
        <v>90</v>
      </c>
      <c r="B172" s="509" t="str">
        <f t="shared" si="8"/>
        <v>Poreikis siejasi su rezultato rodikliu R.41 (paslaugos ir infrastruktūra; pilnas rodiklio pavadinimas 6 lape)</v>
      </c>
      <c r="C172" s="648" t="str">
        <f>'4'!M20</f>
        <v>Ne</v>
      </c>
    </row>
    <row r="173" spans="1:3" ht="30" x14ac:dyDescent="0.25">
      <c r="A173" s="2" t="s">
        <v>91</v>
      </c>
      <c r="B173" s="509" t="str">
        <f t="shared" si="8"/>
        <v>Poreikis siejasi su rezultato rodikliu R.42 (socialinė įtrauktis; pilnas rodiklio pavadinimas 6 lape)</v>
      </c>
      <c r="C173" s="648" t="str">
        <f>'4'!M21</f>
        <v>Ne</v>
      </c>
    </row>
    <row r="174" spans="1:3" x14ac:dyDescent="0.25">
      <c r="B174" s="649"/>
      <c r="C174" s="650"/>
    </row>
    <row r="175" spans="1:3" x14ac:dyDescent="0.25">
      <c r="B175" s="651"/>
      <c r="C175" s="652" t="str">
        <f>'4'!N6</f>
        <v>11 poreikis</v>
      </c>
    </row>
    <row r="176" spans="1:3" x14ac:dyDescent="0.25">
      <c r="A176" s="2" t="s">
        <v>16</v>
      </c>
      <c r="B176" s="509" t="str">
        <f>B159</f>
        <v>Poreikis</v>
      </c>
      <c r="C176" s="644">
        <f>'4'!N7</f>
        <v>0</v>
      </c>
    </row>
    <row r="177" spans="1:3" x14ac:dyDescent="0.25">
      <c r="A177" s="2" t="s">
        <v>17</v>
      </c>
      <c r="B177" s="509" t="str">
        <f t="shared" ref="B177:B190" si="9">B160</f>
        <v>Poreikio sąsaja su stiprybėmis ir (arba) galimybėmis</v>
      </c>
      <c r="C177" s="645">
        <f>'4'!N8</f>
        <v>0</v>
      </c>
    </row>
    <row r="178" spans="1:3" x14ac:dyDescent="0.25">
      <c r="A178" s="2" t="s">
        <v>79</v>
      </c>
      <c r="B178" s="509" t="str">
        <f t="shared" si="9"/>
        <v>Poreikio sąsaja su silpnybėmis ir (arba) grėsmėmis</v>
      </c>
      <c r="C178" s="645">
        <f>'4'!N9</f>
        <v>0</v>
      </c>
    </row>
    <row r="179" spans="1:3" ht="45" x14ac:dyDescent="0.25">
      <c r="A179" s="2" t="s">
        <v>80</v>
      </c>
      <c r="B179" s="509" t="str">
        <f t="shared" si="9"/>
        <v>Poreikio sąsaja su situacijos analizės rodikliais (poreikio dydžio, problemos masto, intervencijos poreikio kiekybinis pagrindimas)</v>
      </c>
      <c r="C179" s="645">
        <f>'4'!N10</f>
        <v>0</v>
      </c>
    </row>
    <row r="180" spans="1:3" ht="30" x14ac:dyDescent="0.25">
      <c r="A180" s="2" t="s">
        <v>81</v>
      </c>
      <c r="B180" s="509" t="str">
        <f t="shared" si="9"/>
        <v>Poreikio sąsaja su aukštesnio lygmens strateginiais dokumentais</v>
      </c>
      <c r="C180" s="645">
        <f>'4'!N11</f>
        <v>0</v>
      </c>
    </row>
    <row r="181" spans="1:3" x14ac:dyDescent="0.25">
      <c r="A181" s="2" t="s">
        <v>82</v>
      </c>
      <c r="B181" s="509" t="str">
        <f t="shared" si="9"/>
        <v>Poreikio sąsaja su VVG teritorijos gyventojų nuomone</v>
      </c>
      <c r="C181" s="645">
        <f>'4'!N12</f>
        <v>0</v>
      </c>
    </row>
    <row r="182" spans="1:3" x14ac:dyDescent="0.25">
      <c r="A182" s="2" t="s">
        <v>83</v>
      </c>
      <c r="B182" s="509" t="str">
        <f t="shared" si="9"/>
        <v>Poreikį tenkinančių VPS priemonių skaičius</v>
      </c>
      <c r="C182" s="646">
        <f>'4'!N13</f>
        <v>0</v>
      </c>
    </row>
    <row r="183" spans="1:3" x14ac:dyDescent="0.25">
      <c r="A183" s="2" t="s">
        <v>84</v>
      </c>
      <c r="B183" s="509" t="str">
        <f t="shared" si="9"/>
        <v>Susijęs nacionalinis poreikis 1</v>
      </c>
      <c r="C183" s="647" t="str">
        <f>'4'!N14</f>
        <v>Pasirinkite</v>
      </c>
    </row>
    <row r="184" spans="1:3" x14ac:dyDescent="0.25">
      <c r="A184" s="2" t="s">
        <v>85</v>
      </c>
      <c r="B184" s="509" t="str">
        <f t="shared" si="9"/>
        <v>Susijęs nacionalinis poreikis 2</v>
      </c>
      <c r="C184" s="647" t="str">
        <f>'4'!N15</f>
        <v>Pasirinkite</v>
      </c>
    </row>
    <row r="185" spans="1:3" x14ac:dyDescent="0.25">
      <c r="A185" s="2" t="s">
        <v>86</v>
      </c>
      <c r="B185" s="509" t="str">
        <f t="shared" si="9"/>
        <v>Susijęs nacionalinis poreikis 3</v>
      </c>
      <c r="C185" s="647" t="str">
        <f>'4'!N16</f>
        <v>Pasirinkite</v>
      </c>
    </row>
    <row r="186" spans="1:3" ht="45" x14ac:dyDescent="0.25">
      <c r="A186" s="2" t="s">
        <v>87</v>
      </c>
      <c r="B186" s="509" t="str">
        <f t="shared" si="9"/>
        <v>Ar poreikis siejasi su rezultato rodikliu R.3 (skaitmeninės technologijos; pilnas rodiklio pavadinimas 6 lape)?</v>
      </c>
      <c r="C186" s="648" t="str">
        <f>'4'!N17</f>
        <v>Ne</v>
      </c>
    </row>
    <row r="187" spans="1:3" ht="30" x14ac:dyDescent="0.25">
      <c r="A187" s="2" t="s">
        <v>88</v>
      </c>
      <c r="B187" s="509" t="str">
        <f t="shared" si="9"/>
        <v>Ar poreikis siejasi su rezultato rodikliu R.37 (darbo vietos; pilnas rodiklio pavadinimas 6 lape)?</v>
      </c>
      <c r="C187" s="648" t="str">
        <f>'4'!N18</f>
        <v>Ne</v>
      </c>
    </row>
    <row r="188" spans="1:3" ht="30" x14ac:dyDescent="0.25">
      <c r="A188" s="2" t="s">
        <v>89</v>
      </c>
      <c r="B188" s="509" t="str">
        <f t="shared" si="9"/>
        <v>Poreikis siejasi su rezultato rodikliu R.39 (kaimo verslai; pilnas rodiklio pavadinimas 6 lape)</v>
      </c>
      <c r="C188" s="648" t="str">
        <f>'4'!N19</f>
        <v>Ne</v>
      </c>
    </row>
    <row r="189" spans="1:3" ht="30" x14ac:dyDescent="0.25">
      <c r="A189" s="2" t="s">
        <v>90</v>
      </c>
      <c r="B189" s="509" t="str">
        <f t="shared" si="9"/>
        <v>Poreikis siejasi su rezultato rodikliu R.41 (paslaugos ir infrastruktūra; pilnas rodiklio pavadinimas 6 lape)</v>
      </c>
      <c r="C189" s="648" t="str">
        <f>'4'!N20</f>
        <v>Ne</v>
      </c>
    </row>
    <row r="190" spans="1:3" ht="30" x14ac:dyDescent="0.25">
      <c r="A190" s="2" t="s">
        <v>91</v>
      </c>
      <c r="B190" s="509" t="str">
        <f t="shared" si="9"/>
        <v>Poreikis siejasi su rezultato rodikliu R.42 (socialinė įtrauktis; pilnas rodiklio pavadinimas 6 lape)</v>
      </c>
      <c r="C190" s="648" t="str">
        <f>'4'!N21</f>
        <v>Ne</v>
      </c>
    </row>
    <row r="191" spans="1:3" x14ac:dyDescent="0.25">
      <c r="B191" s="649"/>
      <c r="C191" s="650"/>
    </row>
    <row r="192" spans="1:3" x14ac:dyDescent="0.25">
      <c r="B192" s="651"/>
      <c r="C192" s="652" t="str">
        <f>'4'!O6</f>
        <v>12 poreikis</v>
      </c>
    </row>
    <row r="193" spans="1:3" x14ac:dyDescent="0.25">
      <c r="A193" s="2" t="s">
        <v>16</v>
      </c>
      <c r="B193" s="509" t="str">
        <f>B176</f>
        <v>Poreikis</v>
      </c>
      <c r="C193" s="644">
        <f>'4'!O7</f>
        <v>0</v>
      </c>
    </row>
    <row r="194" spans="1:3" x14ac:dyDescent="0.25">
      <c r="A194" s="2" t="s">
        <v>17</v>
      </c>
      <c r="B194" s="509" t="str">
        <f t="shared" ref="B194:B207" si="10">B177</f>
        <v>Poreikio sąsaja su stiprybėmis ir (arba) galimybėmis</v>
      </c>
      <c r="C194" s="645">
        <f>'4'!O8</f>
        <v>0</v>
      </c>
    </row>
    <row r="195" spans="1:3" x14ac:dyDescent="0.25">
      <c r="A195" s="2" t="s">
        <v>79</v>
      </c>
      <c r="B195" s="509" t="str">
        <f t="shared" si="10"/>
        <v>Poreikio sąsaja su silpnybėmis ir (arba) grėsmėmis</v>
      </c>
      <c r="C195" s="645">
        <f>'4'!O9</f>
        <v>0</v>
      </c>
    </row>
    <row r="196" spans="1:3" ht="45" x14ac:dyDescent="0.25">
      <c r="A196" s="2" t="s">
        <v>80</v>
      </c>
      <c r="B196" s="509" t="str">
        <f t="shared" si="10"/>
        <v>Poreikio sąsaja su situacijos analizės rodikliais (poreikio dydžio, problemos masto, intervencijos poreikio kiekybinis pagrindimas)</v>
      </c>
      <c r="C196" s="645">
        <f>'4'!O10</f>
        <v>0</v>
      </c>
    </row>
    <row r="197" spans="1:3" ht="30" x14ac:dyDescent="0.25">
      <c r="A197" s="2" t="s">
        <v>81</v>
      </c>
      <c r="B197" s="509" t="str">
        <f t="shared" si="10"/>
        <v>Poreikio sąsaja su aukštesnio lygmens strateginiais dokumentais</v>
      </c>
      <c r="C197" s="645">
        <f>'4'!O11</f>
        <v>0</v>
      </c>
    </row>
    <row r="198" spans="1:3" x14ac:dyDescent="0.25">
      <c r="A198" s="2" t="s">
        <v>82</v>
      </c>
      <c r="B198" s="509" t="str">
        <f t="shared" si="10"/>
        <v>Poreikio sąsaja su VVG teritorijos gyventojų nuomone</v>
      </c>
      <c r="C198" s="645">
        <f>'4'!O12</f>
        <v>0</v>
      </c>
    </row>
    <row r="199" spans="1:3" x14ac:dyDescent="0.25">
      <c r="A199" s="2" t="s">
        <v>83</v>
      </c>
      <c r="B199" s="509" t="str">
        <f t="shared" si="10"/>
        <v>Poreikį tenkinančių VPS priemonių skaičius</v>
      </c>
      <c r="C199" s="646">
        <f>'4'!O13</f>
        <v>0</v>
      </c>
    </row>
    <row r="200" spans="1:3" x14ac:dyDescent="0.25">
      <c r="A200" s="2" t="s">
        <v>84</v>
      </c>
      <c r="B200" s="509" t="str">
        <f t="shared" si="10"/>
        <v>Susijęs nacionalinis poreikis 1</v>
      </c>
      <c r="C200" s="647" t="str">
        <f>'4'!O14</f>
        <v>Pasirinkite</v>
      </c>
    </row>
    <row r="201" spans="1:3" x14ac:dyDescent="0.25">
      <c r="A201" s="2" t="s">
        <v>85</v>
      </c>
      <c r="B201" s="509" t="str">
        <f t="shared" si="10"/>
        <v>Susijęs nacionalinis poreikis 2</v>
      </c>
      <c r="C201" s="647" t="str">
        <f>'4'!O15</f>
        <v>Pasirinkite</v>
      </c>
    </row>
    <row r="202" spans="1:3" x14ac:dyDescent="0.25">
      <c r="A202" s="2" t="s">
        <v>86</v>
      </c>
      <c r="B202" s="509" t="str">
        <f t="shared" si="10"/>
        <v>Susijęs nacionalinis poreikis 3</v>
      </c>
      <c r="C202" s="647" t="str">
        <f>'4'!O16</f>
        <v>Pasirinkite</v>
      </c>
    </row>
    <row r="203" spans="1:3" ht="45" x14ac:dyDescent="0.25">
      <c r="A203" s="2" t="s">
        <v>87</v>
      </c>
      <c r="B203" s="509" t="str">
        <f t="shared" si="10"/>
        <v>Ar poreikis siejasi su rezultato rodikliu R.3 (skaitmeninės technologijos; pilnas rodiklio pavadinimas 6 lape)?</v>
      </c>
      <c r="C203" s="648" t="str">
        <f>'4'!O17</f>
        <v>Ne</v>
      </c>
    </row>
    <row r="204" spans="1:3" ht="30" x14ac:dyDescent="0.25">
      <c r="A204" s="2" t="s">
        <v>88</v>
      </c>
      <c r="B204" s="509" t="str">
        <f t="shared" si="10"/>
        <v>Ar poreikis siejasi su rezultato rodikliu R.37 (darbo vietos; pilnas rodiklio pavadinimas 6 lape)?</v>
      </c>
      <c r="C204" s="648" t="str">
        <f>'4'!O18</f>
        <v>Ne</v>
      </c>
    </row>
    <row r="205" spans="1:3" ht="30" x14ac:dyDescent="0.25">
      <c r="A205" s="2" t="s">
        <v>89</v>
      </c>
      <c r="B205" s="509" t="str">
        <f t="shared" si="10"/>
        <v>Poreikis siejasi su rezultato rodikliu R.39 (kaimo verslai; pilnas rodiklio pavadinimas 6 lape)</v>
      </c>
      <c r="C205" s="648" t="str">
        <f>'4'!O19</f>
        <v>Ne</v>
      </c>
    </row>
    <row r="206" spans="1:3" ht="30" x14ac:dyDescent="0.25">
      <c r="A206" s="2" t="s">
        <v>90</v>
      </c>
      <c r="B206" s="509" t="str">
        <f t="shared" si="10"/>
        <v>Poreikis siejasi su rezultato rodikliu R.41 (paslaugos ir infrastruktūra; pilnas rodiklio pavadinimas 6 lape)</v>
      </c>
      <c r="C206" s="648" t="str">
        <f>'4'!O20</f>
        <v>Ne</v>
      </c>
    </row>
    <row r="207" spans="1:3" ht="30" x14ac:dyDescent="0.25">
      <c r="A207" s="2" t="s">
        <v>91</v>
      </c>
      <c r="B207" s="509" t="str">
        <f t="shared" si="10"/>
        <v>Poreikis siejasi su rezultato rodikliu R.42 (socialinė įtrauktis; pilnas rodiklio pavadinimas 6 lape)</v>
      </c>
      <c r="C207" s="648" t="str">
        <f>'4'!O21</f>
        <v>Ne</v>
      </c>
    </row>
    <row r="208" spans="1:3" x14ac:dyDescent="0.25">
      <c r="B208" s="649"/>
      <c r="C208" s="650"/>
    </row>
    <row r="209" spans="1:3" x14ac:dyDescent="0.25">
      <c r="B209" s="651"/>
      <c r="C209" s="652" t="str">
        <f>'4'!P6</f>
        <v>13 poreikis</v>
      </c>
    </row>
    <row r="210" spans="1:3" x14ac:dyDescent="0.25">
      <c r="A210" s="2" t="s">
        <v>16</v>
      </c>
      <c r="B210" s="509" t="str">
        <f>B193</f>
        <v>Poreikis</v>
      </c>
      <c r="C210" s="644">
        <f>'4'!P7</f>
        <v>0</v>
      </c>
    </row>
    <row r="211" spans="1:3" x14ac:dyDescent="0.25">
      <c r="A211" s="2" t="s">
        <v>17</v>
      </c>
      <c r="B211" s="509" t="str">
        <f t="shared" ref="B211:B224" si="11">B194</f>
        <v>Poreikio sąsaja su stiprybėmis ir (arba) galimybėmis</v>
      </c>
      <c r="C211" s="645">
        <f>'4'!P8</f>
        <v>0</v>
      </c>
    </row>
    <row r="212" spans="1:3" x14ac:dyDescent="0.25">
      <c r="A212" s="2" t="s">
        <v>79</v>
      </c>
      <c r="B212" s="509" t="str">
        <f t="shared" si="11"/>
        <v>Poreikio sąsaja su silpnybėmis ir (arba) grėsmėmis</v>
      </c>
      <c r="C212" s="645">
        <f>'4'!P9</f>
        <v>0</v>
      </c>
    </row>
    <row r="213" spans="1:3" ht="45" x14ac:dyDescent="0.25">
      <c r="A213" s="2" t="s">
        <v>80</v>
      </c>
      <c r="B213" s="509" t="str">
        <f t="shared" si="11"/>
        <v>Poreikio sąsaja su situacijos analizės rodikliais (poreikio dydžio, problemos masto, intervencijos poreikio kiekybinis pagrindimas)</v>
      </c>
      <c r="C213" s="645">
        <f>'4'!P10</f>
        <v>0</v>
      </c>
    </row>
    <row r="214" spans="1:3" ht="30" x14ac:dyDescent="0.25">
      <c r="A214" s="2" t="s">
        <v>81</v>
      </c>
      <c r="B214" s="509" t="str">
        <f t="shared" si="11"/>
        <v>Poreikio sąsaja su aukštesnio lygmens strateginiais dokumentais</v>
      </c>
      <c r="C214" s="645">
        <f>'4'!P11</f>
        <v>0</v>
      </c>
    </row>
    <row r="215" spans="1:3" x14ac:dyDescent="0.25">
      <c r="A215" s="2" t="s">
        <v>82</v>
      </c>
      <c r="B215" s="509" t="str">
        <f t="shared" si="11"/>
        <v>Poreikio sąsaja su VVG teritorijos gyventojų nuomone</v>
      </c>
      <c r="C215" s="645">
        <f>'4'!P12</f>
        <v>0</v>
      </c>
    </row>
    <row r="216" spans="1:3" x14ac:dyDescent="0.25">
      <c r="A216" s="2" t="s">
        <v>83</v>
      </c>
      <c r="B216" s="509" t="str">
        <f t="shared" si="11"/>
        <v>Poreikį tenkinančių VPS priemonių skaičius</v>
      </c>
      <c r="C216" s="646">
        <f>'4'!P13</f>
        <v>0</v>
      </c>
    </row>
    <row r="217" spans="1:3" x14ac:dyDescent="0.25">
      <c r="A217" s="2" t="s">
        <v>84</v>
      </c>
      <c r="B217" s="509" t="str">
        <f t="shared" si="11"/>
        <v>Susijęs nacionalinis poreikis 1</v>
      </c>
      <c r="C217" s="647" t="str">
        <f>'4'!P14</f>
        <v>Pasirinkite</v>
      </c>
    </row>
    <row r="218" spans="1:3" x14ac:dyDescent="0.25">
      <c r="A218" s="2" t="s">
        <v>85</v>
      </c>
      <c r="B218" s="509" t="str">
        <f t="shared" si="11"/>
        <v>Susijęs nacionalinis poreikis 2</v>
      </c>
      <c r="C218" s="647" t="str">
        <f>'4'!P15</f>
        <v>Pasirinkite</v>
      </c>
    </row>
    <row r="219" spans="1:3" x14ac:dyDescent="0.25">
      <c r="A219" s="2" t="s">
        <v>86</v>
      </c>
      <c r="B219" s="509" t="str">
        <f t="shared" si="11"/>
        <v>Susijęs nacionalinis poreikis 3</v>
      </c>
      <c r="C219" s="647" t="str">
        <f>'4'!P16</f>
        <v>Pasirinkite</v>
      </c>
    </row>
    <row r="220" spans="1:3" ht="45" x14ac:dyDescent="0.25">
      <c r="A220" s="2" t="s">
        <v>87</v>
      </c>
      <c r="B220" s="509" t="str">
        <f t="shared" si="11"/>
        <v>Ar poreikis siejasi su rezultato rodikliu R.3 (skaitmeninės technologijos; pilnas rodiklio pavadinimas 6 lape)?</v>
      </c>
      <c r="C220" s="648" t="str">
        <f>'4'!P17</f>
        <v>Ne</v>
      </c>
    </row>
    <row r="221" spans="1:3" ht="30" x14ac:dyDescent="0.25">
      <c r="A221" s="2" t="s">
        <v>88</v>
      </c>
      <c r="B221" s="509" t="str">
        <f t="shared" si="11"/>
        <v>Ar poreikis siejasi su rezultato rodikliu R.37 (darbo vietos; pilnas rodiklio pavadinimas 6 lape)?</v>
      </c>
      <c r="C221" s="648" t="str">
        <f>'4'!P18</f>
        <v>Ne</v>
      </c>
    </row>
    <row r="222" spans="1:3" ht="30" x14ac:dyDescent="0.25">
      <c r="A222" s="2" t="s">
        <v>89</v>
      </c>
      <c r="B222" s="509" t="str">
        <f t="shared" si="11"/>
        <v>Poreikis siejasi su rezultato rodikliu R.39 (kaimo verslai; pilnas rodiklio pavadinimas 6 lape)</v>
      </c>
      <c r="C222" s="648" t="str">
        <f>'4'!P19</f>
        <v>Ne</v>
      </c>
    </row>
    <row r="223" spans="1:3" ht="30" x14ac:dyDescent="0.25">
      <c r="A223" s="2" t="s">
        <v>90</v>
      </c>
      <c r="B223" s="509" t="str">
        <f t="shared" si="11"/>
        <v>Poreikis siejasi su rezultato rodikliu R.41 (paslaugos ir infrastruktūra; pilnas rodiklio pavadinimas 6 lape)</v>
      </c>
      <c r="C223" s="648" t="str">
        <f>'4'!P20</f>
        <v>Ne</v>
      </c>
    </row>
    <row r="224" spans="1:3" ht="30" x14ac:dyDescent="0.25">
      <c r="A224" s="2" t="s">
        <v>91</v>
      </c>
      <c r="B224" s="509" t="str">
        <f t="shared" si="11"/>
        <v>Poreikis siejasi su rezultato rodikliu R.42 (socialinė įtrauktis; pilnas rodiklio pavadinimas 6 lape)</v>
      </c>
      <c r="C224" s="648" t="str">
        <f>'4'!P21</f>
        <v>Ne</v>
      </c>
    </row>
    <row r="225" spans="1:3" x14ac:dyDescent="0.25">
      <c r="B225" s="649"/>
      <c r="C225" s="650"/>
    </row>
    <row r="226" spans="1:3" x14ac:dyDescent="0.25">
      <c r="B226" s="651"/>
      <c r="C226" s="652" t="str">
        <f>'4'!Q6</f>
        <v>14 poreikis</v>
      </c>
    </row>
    <row r="227" spans="1:3" x14ac:dyDescent="0.25">
      <c r="A227" s="2" t="s">
        <v>16</v>
      </c>
      <c r="B227" s="509" t="str">
        <f>B210</f>
        <v>Poreikis</v>
      </c>
      <c r="C227" s="644">
        <f>'4'!Q7</f>
        <v>0</v>
      </c>
    </row>
    <row r="228" spans="1:3" x14ac:dyDescent="0.25">
      <c r="A228" s="2" t="s">
        <v>17</v>
      </c>
      <c r="B228" s="509" t="str">
        <f t="shared" ref="B228:B241" si="12">B211</f>
        <v>Poreikio sąsaja su stiprybėmis ir (arba) galimybėmis</v>
      </c>
      <c r="C228" s="645">
        <f>'4'!Q8</f>
        <v>0</v>
      </c>
    </row>
    <row r="229" spans="1:3" x14ac:dyDescent="0.25">
      <c r="A229" s="2" t="s">
        <v>79</v>
      </c>
      <c r="B229" s="509" t="str">
        <f t="shared" si="12"/>
        <v>Poreikio sąsaja su silpnybėmis ir (arba) grėsmėmis</v>
      </c>
      <c r="C229" s="645">
        <f>'4'!Q9</f>
        <v>0</v>
      </c>
    </row>
    <row r="230" spans="1:3" ht="45" x14ac:dyDescent="0.25">
      <c r="A230" s="2" t="s">
        <v>80</v>
      </c>
      <c r="B230" s="509" t="str">
        <f t="shared" si="12"/>
        <v>Poreikio sąsaja su situacijos analizės rodikliais (poreikio dydžio, problemos masto, intervencijos poreikio kiekybinis pagrindimas)</v>
      </c>
      <c r="C230" s="645">
        <f>'4'!Q10</f>
        <v>0</v>
      </c>
    </row>
    <row r="231" spans="1:3" ht="30" x14ac:dyDescent="0.25">
      <c r="A231" s="2" t="s">
        <v>81</v>
      </c>
      <c r="B231" s="509" t="str">
        <f t="shared" si="12"/>
        <v>Poreikio sąsaja su aukštesnio lygmens strateginiais dokumentais</v>
      </c>
      <c r="C231" s="645">
        <f>'4'!Q11</f>
        <v>0</v>
      </c>
    </row>
    <row r="232" spans="1:3" x14ac:dyDescent="0.25">
      <c r="A232" s="2" t="s">
        <v>82</v>
      </c>
      <c r="B232" s="509" t="str">
        <f t="shared" si="12"/>
        <v>Poreikio sąsaja su VVG teritorijos gyventojų nuomone</v>
      </c>
      <c r="C232" s="645">
        <f>'4'!Q12</f>
        <v>0</v>
      </c>
    </row>
    <row r="233" spans="1:3" x14ac:dyDescent="0.25">
      <c r="A233" s="2" t="s">
        <v>83</v>
      </c>
      <c r="B233" s="509" t="str">
        <f t="shared" si="12"/>
        <v>Poreikį tenkinančių VPS priemonių skaičius</v>
      </c>
      <c r="C233" s="646">
        <f>'4'!Q13</f>
        <v>0</v>
      </c>
    </row>
    <row r="234" spans="1:3" x14ac:dyDescent="0.25">
      <c r="A234" s="2" t="s">
        <v>84</v>
      </c>
      <c r="B234" s="509" t="str">
        <f t="shared" si="12"/>
        <v>Susijęs nacionalinis poreikis 1</v>
      </c>
      <c r="C234" s="647" t="str">
        <f>'4'!Q14</f>
        <v>Pasirinkite</v>
      </c>
    </row>
    <row r="235" spans="1:3" x14ac:dyDescent="0.25">
      <c r="A235" s="2" t="s">
        <v>85</v>
      </c>
      <c r="B235" s="509" t="str">
        <f t="shared" si="12"/>
        <v>Susijęs nacionalinis poreikis 2</v>
      </c>
      <c r="C235" s="647" t="str">
        <f>'4'!Q15</f>
        <v>Pasirinkite</v>
      </c>
    </row>
    <row r="236" spans="1:3" x14ac:dyDescent="0.25">
      <c r="A236" s="2" t="s">
        <v>86</v>
      </c>
      <c r="B236" s="509" t="str">
        <f t="shared" si="12"/>
        <v>Susijęs nacionalinis poreikis 3</v>
      </c>
      <c r="C236" s="647" t="str">
        <f>'4'!Q16</f>
        <v>Pasirinkite</v>
      </c>
    </row>
    <row r="237" spans="1:3" ht="45" x14ac:dyDescent="0.25">
      <c r="A237" s="2" t="s">
        <v>87</v>
      </c>
      <c r="B237" s="509" t="str">
        <f t="shared" si="12"/>
        <v>Ar poreikis siejasi su rezultato rodikliu R.3 (skaitmeninės technologijos; pilnas rodiklio pavadinimas 6 lape)?</v>
      </c>
      <c r="C237" s="648" t="str">
        <f>'4'!Q17</f>
        <v>Ne</v>
      </c>
    </row>
    <row r="238" spans="1:3" ht="30" x14ac:dyDescent="0.25">
      <c r="A238" s="2" t="s">
        <v>88</v>
      </c>
      <c r="B238" s="509" t="str">
        <f t="shared" si="12"/>
        <v>Ar poreikis siejasi su rezultato rodikliu R.37 (darbo vietos; pilnas rodiklio pavadinimas 6 lape)?</v>
      </c>
      <c r="C238" s="648" t="str">
        <f>'4'!Q18</f>
        <v>Ne</v>
      </c>
    </row>
    <row r="239" spans="1:3" ht="30" x14ac:dyDescent="0.25">
      <c r="A239" s="2" t="s">
        <v>89</v>
      </c>
      <c r="B239" s="509" t="str">
        <f t="shared" si="12"/>
        <v>Poreikis siejasi su rezultato rodikliu R.39 (kaimo verslai; pilnas rodiklio pavadinimas 6 lape)</v>
      </c>
      <c r="C239" s="648" t="str">
        <f>'4'!Q19</f>
        <v>Ne</v>
      </c>
    </row>
    <row r="240" spans="1:3" ht="30" x14ac:dyDescent="0.25">
      <c r="A240" s="2" t="s">
        <v>90</v>
      </c>
      <c r="B240" s="509" t="str">
        <f t="shared" si="12"/>
        <v>Poreikis siejasi su rezultato rodikliu R.41 (paslaugos ir infrastruktūra; pilnas rodiklio pavadinimas 6 lape)</v>
      </c>
      <c r="C240" s="648" t="str">
        <f>'4'!Q20</f>
        <v>Ne</v>
      </c>
    </row>
    <row r="241" spans="1:3" ht="30" x14ac:dyDescent="0.25">
      <c r="A241" s="2" t="s">
        <v>91</v>
      </c>
      <c r="B241" s="509" t="str">
        <f t="shared" si="12"/>
        <v>Poreikis siejasi su rezultato rodikliu R.42 (socialinė įtrauktis; pilnas rodiklio pavadinimas 6 lape)</v>
      </c>
      <c r="C241" s="648" t="str">
        <f>'4'!Q21</f>
        <v>Ne</v>
      </c>
    </row>
    <row r="242" spans="1:3" x14ac:dyDescent="0.25">
      <c r="B242" s="649"/>
      <c r="C242" s="650"/>
    </row>
    <row r="243" spans="1:3" x14ac:dyDescent="0.25">
      <c r="B243" s="651"/>
      <c r="C243" s="652" t="str">
        <f>'4'!R6</f>
        <v>15 poreikis</v>
      </c>
    </row>
    <row r="244" spans="1:3" x14ac:dyDescent="0.25">
      <c r="A244" s="2" t="s">
        <v>16</v>
      </c>
      <c r="B244" s="509" t="str">
        <f>B227</f>
        <v>Poreikis</v>
      </c>
      <c r="C244" s="644">
        <f>'4'!R7</f>
        <v>0</v>
      </c>
    </row>
    <row r="245" spans="1:3" x14ac:dyDescent="0.25">
      <c r="A245" s="2" t="s">
        <v>17</v>
      </c>
      <c r="B245" s="509" t="str">
        <f t="shared" ref="B245:B258" si="13">B228</f>
        <v>Poreikio sąsaja su stiprybėmis ir (arba) galimybėmis</v>
      </c>
      <c r="C245" s="645">
        <f>'4'!R8</f>
        <v>0</v>
      </c>
    </row>
    <row r="246" spans="1:3" x14ac:dyDescent="0.25">
      <c r="A246" s="2" t="s">
        <v>79</v>
      </c>
      <c r="B246" s="509" t="str">
        <f t="shared" si="13"/>
        <v>Poreikio sąsaja su silpnybėmis ir (arba) grėsmėmis</v>
      </c>
      <c r="C246" s="645">
        <f>'4'!R9</f>
        <v>0</v>
      </c>
    </row>
    <row r="247" spans="1:3" ht="45" x14ac:dyDescent="0.25">
      <c r="A247" s="2" t="s">
        <v>80</v>
      </c>
      <c r="B247" s="509" t="str">
        <f t="shared" si="13"/>
        <v>Poreikio sąsaja su situacijos analizės rodikliais (poreikio dydžio, problemos masto, intervencijos poreikio kiekybinis pagrindimas)</v>
      </c>
      <c r="C247" s="645">
        <f>'4'!R10</f>
        <v>0</v>
      </c>
    </row>
    <row r="248" spans="1:3" ht="30" x14ac:dyDescent="0.25">
      <c r="A248" s="2" t="s">
        <v>81</v>
      </c>
      <c r="B248" s="509" t="str">
        <f t="shared" si="13"/>
        <v>Poreikio sąsaja su aukštesnio lygmens strateginiais dokumentais</v>
      </c>
      <c r="C248" s="645">
        <f>'4'!R11</f>
        <v>0</v>
      </c>
    </row>
    <row r="249" spans="1:3" x14ac:dyDescent="0.25">
      <c r="A249" s="2" t="s">
        <v>82</v>
      </c>
      <c r="B249" s="509" t="str">
        <f t="shared" si="13"/>
        <v>Poreikio sąsaja su VVG teritorijos gyventojų nuomone</v>
      </c>
      <c r="C249" s="645">
        <f>'4'!R12</f>
        <v>0</v>
      </c>
    </row>
    <row r="250" spans="1:3" x14ac:dyDescent="0.25">
      <c r="A250" s="2" t="s">
        <v>83</v>
      </c>
      <c r="B250" s="509" t="str">
        <f t="shared" si="13"/>
        <v>Poreikį tenkinančių VPS priemonių skaičius</v>
      </c>
      <c r="C250" s="646">
        <f>'4'!R13</f>
        <v>0</v>
      </c>
    </row>
    <row r="251" spans="1:3" x14ac:dyDescent="0.25">
      <c r="A251" s="2" t="s">
        <v>84</v>
      </c>
      <c r="B251" s="509" t="str">
        <f t="shared" si="13"/>
        <v>Susijęs nacionalinis poreikis 1</v>
      </c>
      <c r="C251" s="647" t="str">
        <f>'4'!R14</f>
        <v>Pasirinkite</v>
      </c>
    </row>
    <row r="252" spans="1:3" x14ac:dyDescent="0.25">
      <c r="A252" s="2" t="s">
        <v>85</v>
      </c>
      <c r="B252" s="509" t="str">
        <f t="shared" si="13"/>
        <v>Susijęs nacionalinis poreikis 2</v>
      </c>
      <c r="C252" s="647" t="str">
        <f>'4'!R15</f>
        <v>Pasirinkite</v>
      </c>
    </row>
    <row r="253" spans="1:3" x14ac:dyDescent="0.25">
      <c r="A253" s="2" t="s">
        <v>86</v>
      </c>
      <c r="B253" s="509" t="str">
        <f t="shared" si="13"/>
        <v>Susijęs nacionalinis poreikis 3</v>
      </c>
      <c r="C253" s="647" t="str">
        <f>'4'!R16</f>
        <v>Pasirinkite</v>
      </c>
    </row>
    <row r="254" spans="1:3" ht="45" x14ac:dyDescent="0.25">
      <c r="A254" s="2" t="s">
        <v>87</v>
      </c>
      <c r="B254" s="509" t="str">
        <f t="shared" si="13"/>
        <v>Ar poreikis siejasi su rezultato rodikliu R.3 (skaitmeninės technologijos; pilnas rodiklio pavadinimas 6 lape)?</v>
      </c>
      <c r="C254" s="648" t="str">
        <f>'4'!R17</f>
        <v>Ne</v>
      </c>
    </row>
    <row r="255" spans="1:3" ht="30" x14ac:dyDescent="0.25">
      <c r="A255" s="2" t="s">
        <v>88</v>
      </c>
      <c r="B255" s="509" t="str">
        <f t="shared" si="13"/>
        <v>Ar poreikis siejasi su rezultato rodikliu R.37 (darbo vietos; pilnas rodiklio pavadinimas 6 lape)?</v>
      </c>
      <c r="C255" s="648" t="str">
        <f>'4'!R18</f>
        <v>Ne</v>
      </c>
    </row>
    <row r="256" spans="1:3" ht="30" x14ac:dyDescent="0.25">
      <c r="A256" s="2" t="s">
        <v>89</v>
      </c>
      <c r="B256" s="509" t="str">
        <f t="shared" si="13"/>
        <v>Poreikis siejasi su rezultato rodikliu R.39 (kaimo verslai; pilnas rodiklio pavadinimas 6 lape)</v>
      </c>
      <c r="C256" s="648" t="str">
        <f>'4'!R19</f>
        <v>Ne</v>
      </c>
    </row>
    <row r="257" spans="1:3" ht="30" x14ac:dyDescent="0.25">
      <c r="A257" s="2" t="s">
        <v>90</v>
      </c>
      <c r="B257" s="509" t="str">
        <f t="shared" si="13"/>
        <v>Poreikis siejasi su rezultato rodikliu R.41 (paslaugos ir infrastruktūra; pilnas rodiklio pavadinimas 6 lape)</v>
      </c>
      <c r="C257" s="648" t="str">
        <f>'4'!R20</f>
        <v>Ne</v>
      </c>
    </row>
    <row r="258" spans="1:3" ht="30" x14ac:dyDescent="0.25">
      <c r="A258" s="2" t="s">
        <v>91</v>
      </c>
      <c r="B258" s="509" t="str">
        <f t="shared" si="13"/>
        <v>Poreikis siejasi su rezultato rodikliu R.42 (socialinė įtrauktis; pilnas rodiklio pavadinimas 6 lape)</v>
      </c>
      <c r="C258" s="648" t="str">
        <f>'4'!R21</f>
        <v>Ne</v>
      </c>
    </row>
    <row r="259" spans="1:3" x14ac:dyDescent="0.25">
      <c r="B259" s="649"/>
      <c r="C259" s="650"/>
    </row>
    <row r="260" spans="1:3" x14ac:dyDescent="0.25">
      <c r="B260" s="651"/>
      <c r="C260" s="652" t="str">
        <f>'4'!S6</f>
        <v>16 poreikis</v>
      </c>
    </row>
    <row r="261" spans="1:3" x14ac:dyDescent="0.25">
      <c r="A261" s="2" t="s">
        <v>16</v>
      </c>
      <c r="B261" s="509" t="str">
        <f>B244</f>
        <v>Poreikis</v>
      </c>
      <c r="C261" s="644">
        <f>'4'!S7</f>
        <v>0</v>
      </c>
    </row>
    <row r="262" spans="1:3" x14ac:dyDescent="0.25">
      <c r="A262" s="2" t="s">
        <v>17</v>
      </c>
      <c r="B262" s="509" t="str">
        <f t="shared" ref="B262:B275" si="14">B245</f>
        <v>Poreikio sąsaja su stiprybėmis ir (arba) galimybėmis</v>
      </c>
      <c r="C262" s="645">
        <f>'4'!S8</f>
        <v>0</v>
      </c>
    </row>
    <row r="263" spans="1:3" x14ac:dyDescent="0.25">
      <c r="A263" s="2" t="s">
        <v>79</v>
      </c>
      <c r="B263" s="509" t="str">
        <f t="shared" si="14"/>
        <v>Poreikio sąsaja su silpnybėmis ir (arba) grėsmėmis</v>
      </c>
      <c r="C263" s="645">
        <f>'4'!S9</f>
        <v>0</v>
      </c>
    </row>
    <row r="264" spans="1:3" ht="45" x14ac:dyDescent="0.25">
      <c r="A264" s="2" t="s">
        <v>80</v>
      </c>
      <c r="B264" s="509" t="str">
        <f t="shared" si="14"/>
        <v>Poreikio sąsaja su situacijos analizės rodikliais (poreikio dydžio, problemos masto, intervencijos poreikio kiekybinis pagrindimas)</v>
      </c>
      <c r="C264" s="645">
        <f>'4'!S10</f>
        <v>0</v>
      </c>
    </row>
    <row r="265" spans="1:3" ht="30" x14ac:dyDescent="0.25">
      <c r="A265" s="2" t="s">
        <v>81</v>
      </c>
      <c r="B265" s="509" t="str">
        <f t="shared" si="14"/>
        <v>Poreikio sąsaja su aukštesnio lygmens strateginiais dokumentais</v>
      </c>
      <c r="C265" s="645">
        <f>'4'!S11</f>
        <v>0</v>
      </c>
    </row>
    <row r="266" spans="1:3" x14ac:dyDescent="0.25">
      <c r="A266" s="2" t="s">
        <v>82</v>
      </c>
      <c r="B266" s="509" t="str">
        <f t="shared" si="14"/>
        <v>Poreikio sąsaja su VVG teritorijos gyventojų nuomone</v>
      </c>
      <c r="C266" s="645">
        <f>'4'!S12</f>
        <v>0</v>
      </c>
    </row>
    <row r="267" spans="1:3" x14ac:dyDescent="0.25">
      <c r="A267" s="2" t="s">
        <v>83</v>
      </c>
      <c r="B267" s="509" t="str">
        <f t="shared" si="14"/>
        <v>Poreikį tenkinančių VPS priemonių skaičius</v>
      </c>
      <c r="C267" s="646">
        <f>'4'!S13</f>
        <v>0</v>
      </c>
    </row>
    <row r="268" spans="1:3" x14ac:dyDescent="0.25">
      <c r="A268" s="2" t="s">
        <v>84</v>
      </c>
      <c r="B268" s="509" t="str">
        <f t="shared" si="14"/>
        <v>Susijęs nacionalinis poreikis 1</v>
      </c>
      <c r="C268" s="647" t="str">
        <f>'4'!S14</f>
        <v>Pasirinkite</v>
      </c>
    </row>
    <row r="269" spans="1:3" x14ac:dyDescent="0.25">
      <c r="A269" s="2" t="s">
        <v>85</v>
      </c>
      <c r="B269" s="509" t="str">
        <f t="shared" si="14"/>
        <v>Susijęs nacionalinis poreikis 2</v>
      </c>
      <c r="C269" s="647" t="str">
        <f>'4'!S15</f>
        <v>Pasirinkite</v>
      </c>
    </row>
    <row r="270" spans="1:3" x14ac:dyDescent="0.25">
      <c r="A270" s="2" t="s">
        <v>86</v>
      </c>
      <c r="B270" s="509" t="str">
        <f t="shared" si="14"/>
        <v>Susijęs nacionalinis poreikis 3</v>
      </c>
      <c r="C270" s="647" t="str">
        <f>'4'!S16</f>
        <v>Pasirinkite</v>
      </c>
    </row>
    <row r="271" spans="1:3" ht="45" x14ac:dyDescent="0.25">
      <c r="A271" s="2" t="s">
        <v>87</v>
      </c>
      <c r="B271" s="509" t="str">
        <f t="shared" si="14"/>
        <v>Ar poreikis siejasi su rezultato rodikliu R.3 (skaitmeninės technologijos; pilnas rodiklio pavadinimas 6 lape)?</v>
      </c>
      <c r="C271" s="648" t="str">
        <f>'4'!S17</f>
        <v>Ne</v>
      </c>
    </row>
    <row r="272" spans="1:3" ht="30" x14ac:dyDescent="0.25">
      <c r="A272" s="2" t="s">
        <v>88</v>
      </c>
      <c r="B272" s="509" t="str">
        <f t="shared" si="14"/>
        <v>Ar poreikis siejasi su rezultato rodikliu R.37 (darbo vietos; pilnas rodiklio pavadinimas 6 lape)?</v>
      </c>
      <c r="C272" s="648" t="str">
        <f>'4'!S18</f>
        <v>Ne</v>
      </c>
    </row>
    <row r="273" spans="1:3" ht="30" x14ac:dyDescent="0.25">
      <c r="A273" s="2" t="s">
        <v>89</v>
      </c>
      <c r="B273" s="509" t="str">
        <f t="shared" si="14"/>
        <v>Poreikis siejasi su rezultato rodikliu R.39 (kaimo verslai; pilnas rodiklio pavadinimas 6 lape)</v>
      </c>
      <c r="C273" s="648" t="str">
        <f>'4'!S19</f>
        <v>Ne</v>
      </c>
    </row>
    <row r="274" spans="1:3" ht="30" x14ac:dyDescent="0.25">
      <c r="A274" s="2" t="s">
        <v>90</v>
      </c>
      <c r="B274" s="509" t="str">
        <f t="shared" si="14"/>
        <v>Poreikis siejasi su rezultato rodikliu R.41 (paslaugos ir infrastruktūra; pilnas rodiklio pavadinimas 6 lape)</v>
      </c>
      <c r="C274" s="648" t="str">
        <f>'4'!S20</f>
        <v>Ne</v>
      </c>
    </row>
    <row r="275" spans="1:3" ht="30" x14ac:dyDescent="0.25">
      <c r="A275" s="2" t="s">
        <v>91</v>
      </c>
      <c r="B275" s="509" t="str">
        <f t="shared" si="14"/>
        <v>Poreikis siejasi su rezultato rodikliu R.42 (socialinė įtrauktis; pilnas rodiklio pavadinimas 6 lape)</v>
      </c>
      <c r="C275" s="648" t="str">
        <f>'4'!S21</f>
        <v>Ne</v>
      </c>
    </row>
    <row r="276" spans="1:3" x14ac:dyDescent="0.25">
      <c r="B276" s="649"/>
      <c r="C276" s="650"/>
    </row>
    <row r="277" spans="1:3" x14ac:dyDescent="0.25">
      <c r="B277" s="651"/>
      <c r="C277" s="652" t="str">
        <f>'4'!T6</f>
        <v>17 poreikis</v>
      </c>
    </row>
    <row r="278" spans="1:3" x14ac:dyDescent="0.25">
      <c r="A278" s="2" t="s">
        <v>16</v>
      </c>
      <c r="B278" s="509" t="str">
        <f>B261</f>
        <v>Poreikis</v>
      </c>
      <c r="C278" s="644">
        <f>'4'!T7</f>
        <v>0</v>
      </c>
    </row>
    <row r="279" spans="1:3" x14ac:dyDescent="0.25">
      <c r="A279" s="2" t="s">
        <v>17</v>
      </c>
      <c r="B279" s="509" t="str">
        <f t="shared" ref="B279:B292" si="15">B262</f>
        <v>Poreikio sąsaja su stiprybėmis ir (arba) galimybėmis</v>
      </c>
      <c r="C279" s="645">
        <f>'4'!T8</f>
        <v>0</v>
      </c>
    </row>
    <row r="280" spans="1:3" x14ac:dyDescent="0.25">
      <c r="A280" s="2" t="s">
        <v>79</v>
      </c>
      <c r="B280" s="509" t="str">
        <f t="shared" si="15"/>
        <v>Poreikio sąsaja su silpnybėmis ir (arba) grėsmėmis</v>
      </c>
      <c r="C280" s="645">
        <f>'4'!T9</f>
        <v>0</v>
      </c>
    </row>
    <row r="281" spans="1:3" ht="45" x14ac:dyDescent="0.25">
      <c r="A281" s="2" t="s">
        <v>80</v>
      </c>
      <c r="B281" s="509" t="str">
        <f t="shared" si="15"/>
        <v>Poreikio sąsaja su situacijos analizės rodikliais (poreikio dydžio, problemos masto, intervencijos poreikio kiekybinis pagrindimas)</v>
      </c>
      <c r="C281" s="645">
        <f>'4'!T10</f>
        <v>0</v>
      </c>
    </row>
    <row r="282" spans="1:3" ht="30" x14ac:dyDescent="0.25">
      <c r="A282" s="2" t="s">
        <v>81</v>
      </c>
      <c r="B282" s="509" t="str">
        <f t="shared" si="15"/>
        <v>Poreikio sąsaja su aukštesnio lygmens strateginiais dokumentais</v>
      </c>
      <c r="C282" s="645">
        <f>'4'!T11</f>
        <v>0</v>
      </c>
    </row>
    <row r="283" spans="1:3" x14ac:dyDescent="0.25">
      <c r="A283" s="2" t="s">
        <v>82</v>
      </c>
      <c r="B283" s="509" t="str">
        <f t="shared" si="15"/>
        <v>Poreikio sąsaja su VVG teritorijos gyventojų nuomone</v>
      </c>
      <c r="C283" s="645">
        <f>'4'!T12</f>
        <v>0</v>
      </c>
    </row>
    <row r="284" spans="1:3" x14ac:dyDescent="0.25">
      <c r="A284" s="2" t="s">
        <v>83</v>
      </c>
      <c r="B284" s="509" t="str">
        <f t="shared" si="15"/>
        <v>Poreikį tenkinančių VPS priemonių skaičius</v>
      </c>
      <c r="C284" s="646">
        <f>'4'!T13</f>
        <v>0</v>
      </c>
    </row>
    <row r="285" spans="1:3" x14ac:dyDescent="0.25">
      <c r="A285" s="2" t="s">
        <v>84</v>
      </c>
      <c r="B285" s="509" t="str">
        <f t="shared" si="15"/>
        <v>Susijęs nacionalinis poreikis 1</v>
      </c>
      <c r="C285" s="647" t="str">
        <f>'4'!T14</f>
        <v>Pasirinkite</v>
      </c>
    </row>
    <row r="286" spans="1:3" x14ac:dyDescent="0.25">
      <c r="A286" s="2" t="s">
        <v>85</v>
      </c>
      <c r="B286" s="509" t="str">
        <f t="shared" si="15"/>
        <v>Susijęs nacionalinis poreikis 2</v>
      </c>
      <c r="C286" s="647" t="str">
        <f>'4'!T15</f>
        <v>Pasirinkite</v>
      </c>
    </row>
    <row r="287" spans="1:3" x14ac:dyDescent="0.25">
      <c r="A287" s="2" t="s">
        <v>86</v>
      </c>
      <c r="B287" s="509" t="str">
        <f t="shared" si="15"/>
        <v>Susijęs nacionalinis poreikis 3</v>
      </c>
      <c r="C287" s="647" t="str">
        <f>'4'!T16</f>
        <v>Pasirinkite</v>
      </c>
    </row>
    <row r="288" spans="1:3" ht="45" x14ac:dyDescent="0.25">
      <c r="A288" s="2" t="s">
        <v>87</v>
      </c>
      <c r="B288" s="509" t="str">
        <f t="shared" si="15"/>
        <v>Ar poreikis siejasi su rezultato rodikliu R.3 (skaitmeninės technologijos; pilnas rodiklio pavadinimas 6 lape)?</v>
      </c>
      <c r="C288" s="648" t="str">
        <f>'4'!T17</f>
        <v>Ne</v>
      </c>
    </row>
    <row r="289" spans="1:3" ht="30" x14ac:dyDescent="0.25">
      <c r="A289" s="2" t="s">
        <v>88</v>
      </c>
      <c r="B289" s="509" t="str">
        <f t="shared" si="15"/>
        <v>Ar poreikis siejasi su rezultato rodikliu R.37 (darbo vietos; pilnas rodiklio pavadinimas 6 lape)?</v>
      </c>
      <c r="C289" s="648" t="str">
        <f>'4'!T18</f>
        <v>Ne</v>
      </c>
    </row>
    <row r="290" spans="1:3" ht="30" x14ac:dyDescent="0.25">
      <c r="A290" s="2" t="s">
        <v>89</v>
      </c>
      <c r="B290" s="509" t="str">
        <f t="shared" si="15"/>
        <v>Poreikis siejasi su rezultato rodikliu R.39 (kaimo verslai; pilnas rodiklio pavadinimas 6 lape)</v>
      </c>
      <c r="C290" s="648" t="str">
        <f>'4'!T19</f>
        <v>Ne</v>
      </c>
    </row>
    <row r="291" spans="1:3" ht="30" x14ac:dyDescent="0.25">
      <c r="A291" s="2" t="s">
        <v>90</v>
      </c>
      <c r="B291" s="509" t="str">
        <f t="shared" si="15"/>
        <v>Poreikis siejasi su rezultato rodikliu R.41 (paslaugos ir infrastruktūra; pilnas rodiklio pavadinimas 6 lape)</v>
      </c>
      <c r="C291" s="648" t="str">
        <f>'4'!T20</f>
        <v>Ne</v>
      </c>
    </row>
    <row r="292" spans="1:3" ht="30" x14ac:dyDescent="0.25">
      <c r="A292" s="2" t="s">
        <v>91</v>
      </c>
      <c r="B292" s="509" t="str">
        <f t="shared" si="15"/>
        <v>Poreikis siejasi su rezultato rodikliu R.42 (socialinė įtrauktis; pilnas rodiklio pavadinimas 6 lape)</v>
      </c>
      <c r="C292" s="648" t="str">
        <f>'4'!T21</f>
        <v>Ne</v>
      </c>
    </row>
    <row r="293" spans="1:3" x14ac:dyDescent="0.25">
      <c r="B293" s="649"/>
      <c r="C293" s="650"/>
    </row>
    <row r="294" spans="1:3" x14ac:dyDescent="0.25">
      <c r="B294" s="651"/>
      <c r="C294" s="652" t="str">
        <f>'4'!U6</f>
        <v>18 poreikis</v>
      </c>
    </row>
    <row r="295" spans="1:3" x14ac:dyDescent="0.25">
      <c r="A295" s="2" t="s">
        <v>16</v>
      </c>
      <c r="B295" s="509" t="str">
        <f>B278</f>
        <v>Poreikis</v>
      </c>
      <c r="C295" s="644">
        <f>'4'!U7</f>
        <v>0</v>
      </c>
    </row>
    <row r="296" spans="1:3" x14ac:dyDescent="0.25">
      <c r="A296" s="2" t="s">
        <v>17</v>
      </c>
      <c r="B296" s="509" t="str">
        <f t="shared" ref="B296:B309" si="16">B279</f>
        <v>Poreikio sąsaja su stiprybėmis ir (arba) galimybėmis</v>
      </c>
      <c r="C296" s="645">
        <f>'4'!U8</f>
        <v>0</v>
      </c>
    </row>
    <row r="297" spans="1:3" x14ac:dyDescent="0.25">
      <c r="A297" s="2" t="s">
        <v>79</v>
      </c>
      <c r="B297" s="509" t="str">
        <f t="shared" si="16"/>
        <v>Poreikio sąsaja su silpnybėmis ir (arba) grėsmėmis</v>
      </c>
      <c r="C297" s="645">
        <f>'4'!U9</f>
        <v>0</v>
      </c>
    </row>
    <row r="298" spans="1:3" ht="45" x14ac:dyDescent="0.25">
      <c r="A298" s="2" t="s">
        <v>80</v>
      </c>
      <c r="B298" s="509" t="str">
        <f t="shared" si="16"/>
        <v>Poreikio sąsaja su situacijos analizės rodikliais (poreikio dydžio, problemos masto, intervencijos poreikio kiekybinis pagrindimas)</v>
      </c>
      <c r="C298" s="645">
        <f>'4'!U10</f>
        <v>0</v>
      </c>
    </row>
    <row r="299" spans="1:3" ht="30" x14ac:dyDescent="0.25">
      <c r="A299" s="2" t="s">
        <v>81</v>
      </c>
      <c r="B299" s="509" t="str">
        <f t="shared" si="16"/>
        <v>Poreikio sąsaja su aukštesnio lygmens strateginiais dokumentais</v>
      </c>
      <c r="C299" s="645">
        <f>'4'!U11</f>
        <v>0</v>
      </c>
    </row>
    <row r="300" spans="1:3" x14ac:dyDescent="0.25">
      <c r="A300" s="2" t="s">
        <v>82</v>
      </c>
      <c r="B300" s="509" t="str">
        <f t="shared" si="16"/>
        <v>Poreikio sąsaja su VVG teritorijos gyventojų nuomone</v>
      </c>
      <c r="C300" s="645">
        <f>'4'!U12</f>
        <v>0</v>
      </c>
    </row>
    <row r="301" spans="1:3" x14ac:dyDescent="0.25">
      <c r="A301" s="2" t="s">
        <v>83</v>
      </c>
      <c r="B301" s="509" t="str">
        <f t="shared" si="16"/>
        <v>Poreikį tenkinančių VPS priemonių skaičius</v>
      </c>
      <c r="C301" s="646">
        <f>'4'!U13</f>
        <v>0</v>
      </c>
    </row>
    <row r="302" spans="1:3" x14ac:dyDescent="0.25">
      <c r="A302" s="2" t="s">
        <v>84</v>
      </c>
      <c r="B302" s="509" t="str">
        <f t="shared" si="16"/>
        <v>Susijęs nacionalinis poreikis 1</v>
      </c>
      <c r="C302" s="647" t="str">
        <f>'4'!U14</f>
        <v>Pasirinkite</v>
      </c>
    </row>
    <row r="303" spans="1:3" x14ac:dyDescent="0.25">
      <c r="A303" s="2" t="s">
        <v>85</v>
      </c>
      <c r="B303" s="509" t="str">
        <f t="shared" si="16"/>
        <v>Susijęs nacionalinis poreikis 2</v>
      </c>
      <c r="C303" s="647" t="str">
        <f>'4'!U15</f>
        <v>Pasirinkite</v>
      </c>
    </row>
    <row r="304" spans="1:3" x14ac:dyDescent="0.25">
      <c r="A304" s="2" t="s">
        <v>86</v>
      </c>
      <c r="B304" s="509" t="str">
        <f t="shared" si="16"/>
        <v>Susijęs nacionalinis poreikis 3</v>
      </c>
      <c r="C304" s="647" t="str">
        <f>'4'!U16</f>
        <v>Pasirinkite</v>
      </c>
    </row>
    <row r="305" spans="1:3" ht="45" x14ac:dyDescent="0.25">
      <c r="A305" s="2" t="s">
        <v>87</v>
      </c>
      <c r="B305" s="509" t="str">
        <f t="shared" si="16"/>
        <v>Ar poreikis siejasi su rezultato rodikliu R.3 (skaitmeninės technologijos; pilnas rodiklio pavadinimas 6 lape)?</v>
      </c>
      <c r="C305" s="648" t="str">
        <f>'4'!U17</f>
        <v>Ne</v>
      </c>
    </row>
    <row r="306" spans="1:3" ht="30" x14ac:dyDescent="0.25">
      <c r="A306" s="2" t="s">
        <v>88</v>
      </c>
      <c r="B306" s="509" t="str">
        <f t="shared" si="16"/>
        <v>Ar poreikis siejasi su rezultato rodikliu R.37 (darbo vietos; pilnas rodiklio pavadinimas 6 lape)?</v>
      </c>
      <c r="C306" s="648" t="str">
        <f>'4'!U18</f>
        <v>Ne</v>
      </c>
    </row>
    <row r="307" spans="1:3" ht="30" x14ac:dyDescent="0.25">
      <c r="A307" s="2" t="s">
        <v>89</v>
      </c>
      <c r="B307" s="509" t="str">
        <f t="shared" si="16"/>
        <v>Poreikis siejasi su rezultato rodikliu R.39 (kaimo verslai; pilnas rodiklio pavadinimas 6 lape)</v>
      </c>
      <c r="C307" s="648" t="str">
        <f>'4'!U19</f>
        <v>Ne</v>
      </c>
    </row>
    <row r="308" spans="1:3" ht="30" x14ac:dyDescent="0.25">
      <c r="A308" s="2" t="s">
        <v>90</v>
      </c>
      <c r="B308" s="509" t="str">
        <f t="shared" si="16"/>
        <v>Poreikis siejasi su rezultato rodikliu R.41 (paslaugos ir infrastruktūra; pilnas rodiklio pavadinimas 6 lape)</v>
      </c>
      <c r="C308" s="648" t="str">
        <f>'4'!U20</f>
        <v>Ne</v>
      </c>
    </row>
    <row r="309" spans="1:3" ht="30" x14ac:dyDescent="0.25">
      <c r="A309" s="2" t="s">
        <v>91</v>
      </c>
      <c r="B309" s="509" t="str">
        <f t="shared" si="16"/>
        <v>Poreikis siejasi su rezultato rodikliu R.42 (socialinė įtrauktis; pilnas rodiklio pavadinimas 6 lape)</v>
      </c>
      <c r="C309" s="648" t="str">
        <f>'4'!U21</f>
        <v>Ne</v>
      </c>
    </row>
    <row r="310" spans="1:3" x14ac:dyDescent="0.25">
      <c r="B310" s="649"/>
      <c r="C310" s="650"/>
    </row>
    <row r="311" spans="1:3" x14ac:dyDescent="0.25">
      <c r="B311" s="651"/>
      <c r="C311" s="652" t="str">
        <f>'4'!V6</f>
        <v>19 poreikis</v>
      </c>
    </row>
    <row r="312" spans="1:3" x14ac:dyDescent="0.25">
      <c r="A312" s="2" t="s">
        <v>16</v>
      </c>
      <c r="B312" s="509" t="str">
        <f>B295</f>
        <v>Poreikis</v>
      </c>
      <c r="C312" s="644">
        <f>'4'!V7</f>
        <v>0</v>
      </c>
    </row>
    <row r="313" spans="1:3" x14ac:dyDescent="0.25">
      <c r="A313" s="2" t="s">
        <v>17</v>
      </c>
      <c r="B313" s="509" t="str">
        <f t="shared" ref="B313:B326" si="17">B296</f>
        <v>Poreikio sąsaja su stiprybėmis ir (arba) galimybėmis</v>
      </c>
      <c r="C313" s="645">
        <f>'4'!V8</f>
        <v>0</v>
      </c>
    </row>
    <row r="314" spans="1:3" x14ac:dyDescent="0.25">
      <c r="A314" s="2" t="s">
        <v>79</v>
      </c>
      <c r="B314" s="509" t="str">
        <f t="shared" si="17"/>
        <v>Poreikio sąsaja su silpnybėmis ir (arba) grėsmėmis</v>
      </c>
      <c r="C314" s="645">
        <f>'4'!V9</f>
        <v>0</v>
      </c>
    </row>
    <row r="315" spans="1:3" ht="45" x14ac:dyDescent="0.25">
      <c r="A315" s="2" t="s">
        <v>80</v>
      </c>
      <c r="B315" s="509" t="str">
        <f t="shared" si="17"/>
        <v>Poreikio sąsaja su situacijos analizės rodikliais (poreikio dydžio, problemos masto, intervencijos poreikio kiekybinis pagrindimas)</v>
      </c>
      <c r="C315" s="645">
        <f>'4'!V10</f>
        <v>0</v>
      </c>
    </row>
    <row r="316" spans="1:3" ht="30" x14ac:dyDescent="0.25">
      <c r="A316" s="2" t="s">
        <v>81</v>
      </c>
      <c r="B316" s="509" t="str">
        <f t="shared" si="17"/>
        <v>Poreikio sąsaja su aukštesnio lygmens strateginiais dokumentais</v>
      </c>
      <c r="C316" s="645">
        <f>'4'!V11</f>
        <v>0</v>
      </c>
    </row>
    <row r="317" spans="1:3" x14ac:dyDescent="0.25">
      <c r="A317" s="2" t="s">
        <v>82</v>
      </c>
      <c r="B317" s="509" t="str">
        <f t="shared" si="17"/>
        <v>Poreikio sąsaja su VVG teritorijos gyventojų nuomone</v>
      </c>
      <c r="C317" s="645">
        <f>'4'!V12</f>
        <v>0</v>
      </c>
    </row>
    <row r="318" spans="1:3" x14ac:dyDescent="0.25">
      <c r="A318" s="2" t="s">
        <v>83</v>
      </c>
      <c r="B318" s="509" t="str">
        <f t="shared" si="17"/>
        <v>Poreikį tenkinančių VPS priemonių skaičius</v>
      </c>
      <c r="C318" s="646">
        <f>'4'!V13</f>
        <v>0</v>
      </c>
    </row>
    <row r="319" spans="1:3" x14ac:dyDescent="0.25">
      <c r="A319" s="2" t="s">
        <v>84</v>
      </c>
      <c r="B319" s="509" t="str">
        <f t="shared" si="17"/>
        <v>Susijęs nacionalinis poreikis 1</v>
      </c>
      <c r="C319" s="647" t="str">
        <f>'4'!V14</f>
        <v>Pasirinkite</v>
      </c>
    </row>
    <row r="320" spans="1:3" x14ac:dyDescent="0.25">
      <c r="A320" s="2" t="s">
        <v>85</v>
      </c>
      <c r="B320" s="509" t="str">
        <f t="shared" si="17"/>
        <v>Susijęs nacionalinis poreikis 2</v>
      </c>
      <c r="C320" s="647" t="str">
        <f>'4'!V15</f>
        <v>Pasirinkite</v>
      </c>
    </row>
    <row r="321" spans="1:3" x14ac:dyDescent="0.25">
      <c r="A321" s="2" t="s">
        <v>86</v>
      </c>
      <c r="B321" s="509" t="str">
        <f t="shared" si="17"/>
        <v>Susijęs nacionalinis poreikis 3</v>
      </c>
      <c r="C321" s="647" t="str">
        <f>'4'!V16</f>
        <v>Pasirinkite</v>
      </c>
    </row>
    <row r="322" spans="1:3" ht="45" x14ac:dyDescent="0.25">
      <c r="A322" s="2" t="s">
        <v>87</v>
      </c>
      <c r="B322" s="509" t="str">
        <f t="shared" si="17"/>
        <v>Ar poreikis siejasi su rezultato rodikliu R.3 (skaitmeninės technologijos; pilnas rodiklio pavadinimas 6 lape)?</v>
      </c>
      <c r="C322" s="648" t="str">
        <f>'4'!V17</f>
        <v>Ne</v>
      </c>
    </row>
    <row r="323" spans="1:3" ht="30" x14ac:dyDescent="0.25">
      <c r="A323" s="2" t="s">
        <v>88</v>
      </c>
      <c r="B323" s="509" t="str">
        <f t="shared" si="17"/>
        <v>Ar poreikis siejasi su rezultato rodikliu R.37 (darbo vietos; pilnas rodiklio pavadinimas 6 lape)?</v>
      </c>
      <c r="C323" s="648" t="str">
        <f>'4'!V18</f>
        <v>Ne</v>
      </c>
    </row>
    <row r="324" spans="1:3" ht="30" x14ac:dyDescent="0.25">
      <c r="A324" s="2" t="s">
        <v>89</v>
      </c>
      <c r="B324" s="509" t="str">
        <f t="shared" si="17"/>
        <v>Poreikis siejasi su rezultato rodikliu R.39 (kaimo verslai; pilnas rodiklio pavadinimas 6 lape)</v>
      </c>
      <c r="C324" s="648" t="str">
        <f>'4'!V19</f>
        <v>Ne</v>
      </c>
    </row>
    <row r="325" spans="1:3" ht="30" x14ac:dyDescent="0.25">
      <c r="A325" s="2" t="s">
        <v>90</v>
      </c>
      <c r="B325" s="509" t="str">
        <f t="shared" si="17"/>
        <v>Poreikis siejasi su rezultato rodikliu R.41 (paslaugos ir infrastruktūra; pilnas rodiklio pavadinimas 6 lape)</v>
      </c>
      <c r="C325" s="648" t="str">
        <f>'4'!V20</f>
        <v>Ne</v>
      </c>
    </row>
    <row r="326" spans="1:3" ht="30" x14ac:dyDescent="0.25">
      <c r="A326" s="2" t="s">
        <v>91</v>
      </c>
      <c r="B326" s="509" t="str">
        <f t="shared" si="17"/>
        <v>Poreikis siejasi su rezultato rodikliu R.42 (socialinė įtrauktis; pilnas rodiklio pavadinimas 6 lape)</v>
      </c>
      <c r="C326" s="648" t="str">
        <f>'4'!V21</f>
        <v>Ne</v>
      </c>
    </row>
    <row r="327" spans="1:3" x14ac:dyDescent="0.25">
      <c r="B327" s="649"/>
      <c r="C327" s="650"/>
    </row>
    <row r="328" spans="1:3" x14ac:dyDescent="0.25">
      <c r="B328" s="651"/>
      <c r="C328" s="652" t="str">
        <f>'4'!W6</f>
        <v>20 poreikis</v>
      </c>
    </row>
    <row r="329" spans="1:3" x14ac:dyDescent="0.25">
      <c r="A329" s="2" t="s">
        <v>16</v>
      </c>
      <c r="B329" s="509" t="str">
        <f>B312</f>
        <v>Poreikis</v>
      </c>
      <c r="C329" s="644">
        <f>'4'!W7</f>
        <v>0</v>
      </c>
    </row>
    <row r="330" spans="1:3" x14ac:dyDescent="0.25">
      <c r="A330" s="2" t="s">
        <v>17</v>
      </c>
      <c r="B330" s="509" t="str">
        <f t="shared" ref="B330:B343" si="18">B313</f>
        <v>Poreikio sąsaja su stiprybėmis ir (arba) galimybėmis</v>
      </c>
      <c r="C330" s="645">
        <f>'4'!W8</f>
        <v>0</v>
      </c>
    </row>
    <row r="331" spans="1:3" x14ac:dyDescent="0.25">
      <c r="A331" s="2" t="s">
        <v>79</v>
      </c>
      <c r="B331" s="509" t="str">
        <f t="shared" si="18"/>
        <v>Poreikio sąsaja su silpnybėmis ir (arba) grėsmėmis</v>
      </c>
      <c r="C331" s="645">
        <f>'4'!W9</f>
        <v>0</v>
      </c>
    </row>
    <row r="332" spans="1:3" ht="45" x14ac:dyDescent="0.25">
      <c r="A332" s="2" t="s">
        <v>80</v>
      </c>
      <c r="B332" s="509" t="str">
        <f t="shared" si="18"/>
        <v>Poreikio sąsaja su situacijos analizės rodikliais (poreikio dydžio, problemos masto, intervencijos poreikio kiekybinis pagrindimas)</v>
      </c>
      <c r="C332" s="645">
        <f>'4'!W10</f>
        <v>0</v>
      </c>
    </row>
    <row r="333" spans="1:3" ht="30" x14ac:dyDescent="0.25">
      <c r="A333" s="2" t="s">
        <v>81</v>
      </c>
      <c r="B333" s="509" t="str">
        <f t="shared" si="18"/>
        <v>Poreikio sąsaja su aukštesnio lygmens strateginiais dokumentais</v>
      </c>
      <c r="C333" s="645">
        <f>'4'!W11</f>
        <v>0</v>
      </c>
    </row>
    <row r="334" spans="1:3" x14ac:dyDescent="0.25">
      <c r="A334" s="2" t="s">
        <v>82</v>
      </c>
      <c r="B334" s="509" t="str">
        <f t="shared" si="18"/>
        <v>Poreikio sąsaja su VVG teritorijos gyventojų nuomone</v>
      </c>
      <c r="C334" s="645">
        <f>'4'!W12</f>
        <v>0</v>
      </c>
    </row>
    <row r="335" spans="1:3" x14ac:dyDescent="0.25">
      <c r="A335" s="2" t="s">
        <v>83</v>
      </c>
      <c r="B335" s="509" t="str">
        <f t="shared" si="18"/>
        <v>Poreikį tenkinančių VPS priemonių skaičius</v>
      </c>
      <c r="C335" s="646">
        <f>'4'!W13</f>
        <v>0</v>
      </c>
    </row>
    <row r="336" spans="1:3" x14ac:dyDescent="0.25">
      <c r="A336" s="2" t="s">
        <v>84</v>
      </c>
      <c r="B336" s="509" t="str">
        <f t="shared" si="18"/>
        <v>Susijęs nacionalinis poreikis 1</v>
      </c>
      <c r="C336" s="647" t="str">
        <f>'4'!W14</f>
        <v>Pasirinkite</v>
      </c>
    </row>
    <row r="337" spans="1:3" x14ac:dyDescent="0.25">
      <c r="A337" s="2" t="s">
        <v>85</v>
      </c>
      <c r="B337" s="509" t="str">
        <f t="shared" si="18"/>
        <v>Susijęs nacionalinis poreikis 2</v>
      </c>
      <c r="C337" s="647" t="str">
        <f>'4'!W15</f>
        <v>Pasirinkite</v>
      </c>
    </row>
    <row r="338" spans="1:3" x14ac:dyDescent="0.25">
      <c r="A338" s="2" t="s">
        <v>86</v>
      </c>
      <c r="B338" s="509" t="str">
        <f t="shared" si="18"/>
        <v>Susijęs nacionalinis poreikis 3</v>
      </c>
      <c r="C338" s="647" t="str">
        <f>'4'!W16</f>
        <v>Pasirinkite</v>
      </c>
    </row>
    <row r="339" spans="1:3" ht="45" x14ac:dyDescent="0.25">
      <c r="A339" s="2" t="s">
        <v>87</v>
      </c>
      <c r="B339" s="509" t="str">
        <f t="shared" si="18"/>
        <v>Ar poreikis siejasi su rezultato rodikliu R.3 (skaitmeninės technologijos; pilnas rodiklio pavadinimas 6 lape)?</v>
      </c>
      <c r="C339" s="648" t="str">
        <f>'4'!W17</f>
        <v>Ne</v>
      </c>
    </row>
    <row r="340" spans="1:3" ht="30" x14ac:dyDescent="0.25">
      <c r="A340" s="2" t="s">
        <v>88</v>
      </c>
      <c r="B340" s="509" t="str">
        <f t="shared" si="18"/>
        <v>Ar poreikis siejasi su rezultato rodikliu R.37 (darbo vietos; pilnas rodiklio pavadinimas 6 lape)?</v>
      </c>
      <c r="C340" s="648" t="str">
        <f>'4'!W18</f>
        <v>Ne</v>
      </c>
    </row>
    <row r="341" spans="1:3" ht="30" x14ac:dyDescent="0.25">
      <c r="A341" s="2" t="s">
        <v>89</v>
      </c>
      <c r="B341" s="509" t="str">
        <f t="shared" si="18"/>
        <v>Poreikis siejasi su rezultato rodikliu R.39 (kaimo verslai; pilnas rodiklio pavadinimas 6 lape)</v>
      </c>
      <c r="C341" s="648" t="str">
        <f>'4'!W19</f>
        <v>Ne</v>
      </c>
    </row>
    <row r="342" spans="1:3" ht="30" x14ac:dyDescent="0.25">
      <c r="A342" s="2" t="s">
        <v>90</v>
      </c>
      <c r="B342" s="509" t="str">
        <f t="shared" si="18"/>
        <v>Poreikis siejasi su rezultato rodikliu R.41 (paslaugos ir infrastruktūra; pilnas rodiklio pavadinimas 6 lape)</v>
      </c>
      <c r="C342" s="648" t="str">
        <f>'4'!W20</f>
        <v>Ne</v>
      </c>
    </row>
    <row r="343" spans="1:3" ht="30.75" thickBot="1" x14ac:dyDescent="0.3">
      <c r="A343" s="2" t="s">
        <v>91</v>
      </c>
      <c r="B343" s="516" t="str">
        <f t="shared" si="18"/>
        <v>Poreikis siejasi su rezultato rodikliu R.42 (socialinė įtrauktis; pilnas rodiklio pavadinimas 6 lape)</v>
      </c>
      <c r="C343" s="653" t="str">
        <f>'4'!W21</f>
        <v>Ne</v>
      </c>
    </row>
  </sheetData>
  <phoneticPr fontId="8" type="noConversion"/>
  <pageMargins left="0.70866141732283472" right="0.70866141732283472" top="0.74803149606299213" bottom="0.74803149606299213" header="0.31496062992125984" footer="0.31496062992125984"/>
  <pageSetup paperSize="9" scale="79" orientation="portrait" horizontalDpi="4294967293" verticalDpi="0" r:id="rId1"/>
  <colBreaks count="1" manualBreakCount="1">
    <brk id="3"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5FFE1-FDF9-487F-8504-4B51BA4DE65E}">
  <sheetPr>
    <tabColor theme="9"/>
  </sheetPr>
  <dimension ref="A1:E1543"/>
  <sheetViews>
    <sheetView zoomScaleNormal="100" workbookViewId="0">
      <selection activeCell="B5" sqref="B5:C696"/>
    </sheetView>
  </sheetViews>
  <sheetFormatPr defaultColWidth="9.140625" defaultRowHeight="15" x14ac:dyDescent="0.25"/>
  <cols>
    <col min="1" max="1" width="8.7109375" style="607" customWidth="1"/>
    <col min="2" max="2" width="50.7109375" style="1" customWidth="1"/>
    <col min="3" max="3" width="50.7109375" style="383" customWidth="1"/>
    <col min="4" max="16384" width="9.140625" style="13"/>
  </cols>
  <sheetData>
    <row r="1" spans="1:5" s="113" customFormat="1" ht="18.75" x14ac:dyDescent="0.25">
      <c r="A1" s="116" t="str">
        <f>'10'!A1</f>
        <v>10.</v>
      </c>
      <c r="B1" s="116" t="str">
        <f>'10'!B1</f>
        <v>VPS priemonių aprašymas</v>
      </c>
      <c r="E1" s="108" t="s">
        <v>1512</v>
      </c>
    </row>
    <row r="2" spans="1:5" customFormat="1" x14ac:dyDescent="0.25">
      <c r="C2" s="153"/>
      <c r="E2" s="605" t="s">
        <v>1612</v>
      </c>
    </row>
    <row r="3" spans="1:5" x14ac:dyDescent="0.25">
      <c r="A3" s="1"/>
      <c r="B3" s="140" t="s">
        <v>1272</v>
      </c>
      <c r="C3" s="608" t="str">
        <f>'1'!C8</f>
        <v>RASE</v>
      </c>
      <c r="E3" s="606" t="s">
        <v>1640</v>
      </c>
    </row>
    <row r="4" spans="1:5" customFormat="1" ht="15.75" thickBot="1" x14ac:dyDescent="0.3">
      <c r="C4" s="153"/>
      <c r="E4" s="605" t="s">
        <v>1639</v>
      </c>
    </row>
    <row r="5" spans="1:5" x14ac:dyDescent="0.25">
      <c r="A5" s="1"/>
      <c r="B5" s="668"/>
      <c r="C5" s="669" t="str">
        <f>'10'!D6</f>
        <v>1 priemonė</v>
      </c>
    </row>
    <row r="6" spans="1:5" ht="30" x14ac:dyDescent="0.25">
      <c r="A6" s="2" t="s">
        <v>188</v>
      </c>
      <c r="B6" s="509" t="str">
        <f>'10'!B7</f>
        <v>Priemonės pavadinimas</v>
      </c>
      <c r="C6" s="670" t="str">
        <f>'10'!D7</f>
        <v>Ekonominės rajono plėtros skatinimas, kuriant naujus verslus rajone</v>
      </c>
    </row>
    <row r="7" spans="1:5" x14ac:dyDescent="0.25">
      <c r="A7" s="2" t="s">
        <v>189</v>
      </c>
      <c r="B7" s="671" t="str">
        <f>'10'!B8</f>
        <v>Priemonės rūšis</v>
      </c>
      <c r="C7" s="670" t="str">
        <f>'10'!D8</f>
        <v>Ne žemės ūkio verslo pradžia</v>
      </c>
    </row>
    <row r="8" spans="1:5" ht="30" x14ac:dyDescent="0.25">
      <c r="A8" s="2" t="s">
        <v>190</v>
      </c>
      <c r="B8" s="671" t="str">
        <f>'10'!B9</f>
        <v>VVG teritorijos poreikių, kuriuos tenkina priemonė, skaičius</v>
      </c>
      <c r="C8" s="670">
        <f>'10'!D9</f>
        <v>1</v>
      </c>
    </row>
    <row r="9" spans="1:5" x14ac:dyDescent="0.25">
      <c r="A9" s="2" t="s">
        <v>191</v>
      </c>
      <c r="B9" s="671" t="str">
        <f>'10'!B10</f>
        <v>BŽŪP tikslų, kuriuos įgyvendina priemonė, skaičius</v>
      </c>
      <c r="C9" s="670">
        <f>'10'!D10</f>
        <v>1</v>
      </c>
    </row>
    <row r="10" spans="1:5" ht="60" x14ac:dyDescent="0.25">
      <c r="A10" s="2" t="s">
        <v>192</v>
      </c>
      <c r="B10" s="671" t="str">
        <f>'10'!B11</f>
        <v>Pagrindinis BŽŪP tikslas, kurį įgyvendina VPS priemonė</v>
      </c>
      <c r="C10" s="672" t="str">
        <f>'10'!D11</f>
        <v>SO8. Skatinti užimtumą, augimą, lyčių lygybę, įskaitant moterų dalyvavimą ūkininkavimo veikloje, socialinę įtrauktį ir vietos plėtrą kaimo vietovėse, įskaitant žiedinę bioekonomiką ir tvarią miškininkystę</v>
      </c>
    </row>
    <row r="11" spans="1:5" ht="30" x14ac:dyDescent="0.25">
      <c r="A11" s="2" t="s">
        <v>193</v>
      </c>
      <c r="B11" s="673" t="str">
        <f>'10'!B12</f>
        <v>Ar priemonė prisideda prie 4 konkretaus BŽŪP tikslo? (tikslas nurodytas 5 lape)</v>
      </c>
      <c r="C11" s="674" t="str">
        <f>'10'!D12</f>
        <v>Ne</v>
      </c>
    </row>
    <row r="12" spans="1:5" ht="30" x14ac:dyDescent="0.25">
      <c r="A12" s="2" t="s">
        <v>194</v>
      </c>
      <c r="B12" s="673" t="str">
        <f>'10'!B13</f>
        <v>Ar priemonė prisideda prie 5 konkretaus BŽŪP tikslo? (tikslas nurodytas 5 lape)</v>
      </c>
      <c r="C12" s="674" t="str">
        <f>'10'!D13</f>
        <v>Ne</v>
      </c>
    </row>
    <row r="13" spans="1:5" ht="30" x14ac:dyDescent="0.25">
      <c r="A13" s="2" t="s">
        <v>195</v>
      </c>
      <c r="B13" s="673" t="str">
        <f>'10'!B14</f>
        <v>Ar priemonė prisideda prie 6 konkretaus BŽŪP tikslo? (tikslas nurodytas 5 lape)</v>
      </c>
      <c r="C13" s="674" t="str">
        <f>'10'!D14</f>
        <v>Ne</v>
      </c>
    </row>
    <row r="14" spans="1:5" ht="30" x14ac:dyDescent="0.25">
      <c r="A14" s="2" t="s">
        <v>196</v>
      </c>
      <c r="B14" s="673" t="str">
        <f>'10'!B15</f>
        <v>Ar priemonė prisideda prie 9 konkretaus BŽŪP tikslo? (tikslas nurodytas 5 lape)</v>
      </c>
      <c r="C14" s="674" t="str">
        <f>'10'!D15</f>
        <v>Ne</v>
      </c>
    </row>
    <row r="15" spans="1:5" x14ac:dyDescent="0.25">
      <c r="A15" s="2" t="s">
        <v>94</v>
      </c>
      <c r="B15" s="675" t="str">
        <f>'10'!B16</f>
        <v>A dalis. Priemonės intervencijos logika:</v>
      </c>
      <c r="C15" s="676"/>
    </row>
    <row r="16" spans="1:5" ht="285" x14ac:dyDescent="0.25">
      <c r="A16" s="2" t="s">
        <v>197</v>
      </c>
      <c r="B16" s="673" t="str">
        <f>'10'!B17</f>
        <v>Priemonės tikslas, ryšys su pagrindiniu BŽŪP tikslu ir VVG teritorijos poreikiais (problemomis ir (arba) potencialu), ryšys su VPS tema (jei taikoma)</v>
      </c>
      <c r="C16" s="677" t="str">
        <f>'10'!D17</f>
        <v>Priemonės tikslas – skatinti ekonominę rajono plėtrą, vietos verslo iniciatyvas ir naujų darbų vietų kūrimąsi. Priemonė siejasi su BŽŪP tikslu SO8, kadangi bus skatinama vietos plėtra kaimo vietovėse, bioekonomikos verslų kūrimąsis, bei gyventojų užimtumas. Be kita ko bus mažinamas rajono nedarbas ir atliepia į vietos gyventojų poreikius – kurti naujas darbo vietas. 
Šia priemone siekiama prisidėti prie rajono ekonominio augimo, naujų darbo vietų kūrimo  (R.37), naujų verslo įmonių, įskaitant bioekonomikos verslus, kūrimo (R.39). Taip pat sudaryti palankesnes sąlygas vietos gyventojams naudotis įvairiomis paslaugomis (R.41)
VVG teritorija turi potencialo šiai priemonei įgyvendinti, nes didžioji dalis rajono gyventojų – jauni, darbingo amžiaus, kaimo vietovėse jaučiamas įvairių paslaugų trūkumas, o vietos gyventojai išreiškė poreikį kurti naujas darbo vietas, mažinant nedarbą.</v>
      </c>
    </row>
    <row r="17" spans="1:3" ht="135" x14ac:dyDescent="0.25">
      <c r="A17" s="2" t="s">
        <v>198</v>
      </c>
      <c r="B17" s="671" t="str">
        <f>'10'!B18</f>
        <v>Pokytis, kurio siekiama VPS priemone</v>
      </c>
      <c r="C17" s="677" t="str">
        <f>'10'!D18</f>
        <v>Ši priemonė prisideda prie VPS poreikio – skatinti ekonominę plėtrą, kuriant darbo vietas, plečiant paslaugų spektrą, diegiant inovacijas, skaitmeninimą; turizmui palankios aplinkos plėtojimas – tenkinimo,  kadangi kuriant naujus verslus bus paskatinta ekonominė plėtra, sukurtos naujos darbo vietos, išplėstas teikiamų paslaugų spektras rajone, užtikrinta turizmui palankios aplinkos plėtra. Pokyčių kiekybiniai rodikliai pateikti 14-oje lentelėje.</v>
      </c>
    </row>
    <row r="18" spans="1:3" ht="30" x14ac:dyDescent="0.25">
      <c r="A18" s="2" t="s">
        <v>199</v>
      </c>
      <c r="B18" s="509" t="str">
        <f>'10'!B19</f>
        <v>Kaip priemonė prisidės prie horizontalaus tikslo d įgyvendinimo? (pildoma, jei taikoma)</v>
      </c>
      <c r="C18" s="677" t="str">
        <f>'10'!D19</f>
        <v>Netaikoma</v>
      </c>
    </row>
    <row r="19" spans="1:3" ht="30" x14ac:dyDescent="0.25">
      <c r="A19" s="2" t="s">
        <v>200</v>
      </c>
      <c r="B19" s="509" t="str">
        <f>'10'!B20</f>
        <v>Kaip priemonė prisidės prie horizontalaus tikslo e įgyvendinimo? (pildoma, jei taikoma)</v>
      </c>
      <c r="C19" s="677" t="str">
        <f>'10'!D20</f>
        <v>Netaikoma</v>
      </c>
    </row>
    <row r="20" spans="1:3" ht="30" x14ac:dyDescent="0.25">
      <c r="A20" s="2" t="s">
        <v>201</v>
      </c>
      <c r="B20" s="509" t="str">
        <f>'10'!B21</f>
        <v>Kaip priemonė prisidės prie horizontalaus tikslo f įgyvendinimo? (pildoma, jei taikoma)</v>
      </c>
      <c r="C20" s="677" t="str">
        <f>'10'!D21</f>
        <v>Netaikoma</v>
      </c>
    </row>
    <row r="21" spans="1:3" ht="30" x14ac:dyDescent="0.25">
      <c r="A21" s="2" t="s">
        <v>202</v>
      </c>
      <c r="B21" s="509" t="str">
        <f>'10'!B22</f>
        <v>Kaip priemonė prisidės prie horizontalaus tikslo i įgyvendinimo? (pildoma, jei taikoma)</v>
      </c>
      <c r="C21" s="677" t="str">
        <f>'10'!D22</f>
        <v>Netaikoma</v>
      </c>
    </row>
    <row r="22" spans="1:3" ht="30" x14ac:dyDescent="0.25">
      <c r="A22" s="2" t="s">
        <v>203</v>
      </c>
      <c r="B22" s="675" t="str">
        <f>'10'!B23</f>
        <v>B dalis. Pareiškėjų ir projektų tinkamumo sąlygos, projektų atrankos principai:</v>
      </c>
      <c r="C22" s="676"/>
    </row>
    <row r="23" spans="1:3" ht="90" x14ac:dyDescent="0.25">
      <c r="A23" s="2" t="s">
        <v>204</v>
      </c>
      <c r="B23" s="509" t="str">
        <f>'10'!B24</f>
        <v>Pagal priemonę remiamos veiklos</v>
      </c>
      <c r="C23" s="677" t="str">
        <f>'10'!D24</f>
        <v>Parama teikiama kurti verslus įvairiai ne žemės ūkio veiklai, produktų gamybai, apdorojimui, perdirbimui, jų pardavimui, taip pat socialinių ir kitų paslaugų teikimui, įskaitant paslaugas žemės ūkiui; aktyvaus poilsio ir kitos turizmo organizavimo veiklos vykdymui. Turi būti kuriamos naujos DV</v>
      </c>
    </row>
    <row r="24" spans="1:3" ht="45" x14ac:dyDescent="0.25">
      <c r="A24" s="2" t="s">
        <v>205</v>
      </c>
      <c r="B24" s="671" t="str">
        <f>'10'!B25</f>
        <v>Tinkami pareiškėjai ir partneriai (jei taikomas reikalavimas projektus įgyvendinti su partneriais)</v>
      </c>
      <c r="C24" s="677" t="str">
        <f>'10'!D25</f>
        <v>Fiziniai ir juridiniai asmenys: ūkininkas ar kitas fizinis asmuo, labai maža įmonė, maža įmonė, kurie registruoti ir veiklą vykdo VVG teritorijoje</v>
      </c>
    </row>
    <row r="25" spans="1:3" ht="30" x14ac:dyDescent="0.25">
      <c r="A25" s="2" t="s">
        <v>206</v>
      </c>
      <c r="B25" s="671" t="str">
        <f>'10'!B26</f>
        <v>Priemonės tikslinė grupė (pildoma, jei nesutampa su tinkamais pareiškėjais ir (arba) partneriais)</v>
      </c>
      <c r="C25" s="677">
        <f>'10'!D26</f>
        <v>0</v>
      </c>
    </row>
    <row r="26" spans="1:3" x14ac:dyDescent="0.25">
      <c r="A26" s="2" t="s">
        <v>725</v>
      </c>
      <c r="B26" s="509" t="str">
        <f>'10'!B27</f>
        <v>Tinkamumo sąlygos pareiškėjams ir projektams</v>
      </c>
      <c r="C26" s="677" t="str">
        <f>'10'!D27</f>
        <v>Sąlygos nustatytos SP ir VP administravimo taisyklėse</v>
      </c>
    </row>
    <row r="27" spans="1:3" ht="60" x14ac:dyDescent="0.25">
      <c r="A27" s="2" t="s">
        <v>726</v>
      </c>
      <c r="B27" s="673" t="str">
        <f>'10'!B28</f>
        <v>Projektų atrankos principai</v>
      </c>
      <c r="C27" s="677" t="str">
        <f>'10'!D28</f>
        <v>1. Didesnis naujai sukurtų darbo vietų skaičius;
2. Darbo vietos kuriamos jauniems (iki 40 metų) asmenims;
3. Projekto įgyvendinimo metu kuriamos paslaugos</v>
      </c>
    </row>
    <row r="28" spans="1:3" x14ac:dyDescent="0.25">
      <c r="A28" s="2" t="s">
        <v>727</v>
      </c>
      <c r="B28" s="509" t="str">
        <f>'10'!B29</f>
        <v>Planuojamų kvietimų teikti paraiškas skaičius</v>
      </c>
      <c r="C28" s="670">
        <f>'10'!D29</f>
        <v>2</v>
      </c>
    </row>
    <row r="29" spans="1:3" x14ac:dyDescent="0.25">
      <c r="A29" s="2" t="s">
        <v>728</v>
      </c>
      <c r="B29" s="651" t="str">
        <f>'10'!B30</f>
        <v>C dalis. Paramos dydžiai:</v>
      </c>
      <c r="C29" s="676"/>
    </row>
    <row r="30" spans="1:3" x14ac:dyDescent="0.25">
      <c r="A30" s="2" t="s">
        <v>729</v>
      </c>
      <c r="B30" s="509" t="str">
        <f>'10'!B31</f>
        <v>Didžiausia paramos suma vietos projektui, Eur</v>
      </c>
      <c r="C30" s="677">
        <f>'10'!D31</f>
        <v>50000</v>
      </c>
    </row>
    <row r="31" spans="1:3" x14ac:dyDescent="0.25">
      <c r="A31" s="2" t="s">
        <v>730</v>
      </c>
      <c r="B31" s="509" t="str">
        <f>'10'!B32</f>
        <v xml:space="preserve">Paramos lyginamoji dalis, proc. </v>
      </c>
      <c r="C31" s="677" t="str">
        <f>'10'!D32</f>
        <v>iki 65 proc.</v>
      </c>
    </row>
    <row r="32" spans="1:3" x14ac:dyDescent="0.25">
      <c r="A32" s="2" t="s">
        <v>731</v>
      </c>
      <c r="B32" s="509" t="str">
        <f>'10'!B33</f>
        <v>Planuojama paramos suma priemonei, Eur</v>
      </c>
      <c r="C32" s="678">
        <f>'10'!D33</f>
        <v>200000</v>
      </c>
    </row>
    <row r="33" spans="1:3" x14ac:dyDescent="0.25">
      <c r="A33" s="2" t="s">
        <v>732</v>
      </c>
      <c r="B33" s="509" t="str">
        <f>'10'!B34</f>
        <v>Planuojama paremti projektų (rodiklis L700)</v>
      </c>
      <c r="C33" s="679">
        <f>'10'!D34</f>
        <v>4</v>
      </c>
    </row>
    <row r="34" spans="1:3" x14ac:dyDescent="0.25">
      <c r="A34" s="2" t="s">
        <v>733</v>
      </c>
      <c r="B34" s="509" t="str">
        <f>'10'!B35</f>
        <v>Paaiškinimas, kaip nustatyta rodiklio L700 reikšmė</v>
      </c>
      <c r="C34" s="677" t="str">
        <f>'10'!D35</f>
        <v>Pagal maksimalią paramos sumą.</v>
      </c>
    </row>
    <row r="35" spans="1:3" ht="30" x14ac:dyDescent="0.25">
      <c r="A35" s="2" t="s">
        <v>734</v>
      </c>
      <c r="B35" s="651" t="str">
        <f>'10'!B36</f>
        <v>D dalis. Priemonės indėlis į ES ir nacionalinių horizontaliųjų principų įgyvendinimą:</v>
      </c>
      <c r="C35" s="676"/>
    </row>
    <row r="36" spans="1:3" x14ac:dyDescent="0.25">
      <c r="A36" s="2" t="s">
        <v>735</v>
      </c>
      <c r="B36" s="680" t="str">
        <f>'10'!B37</f>
        <v>Subregioninės vietovės principas:</v>
      </c>
      <c r="C36" s="676"/>
    </row>
    <row r="37" spans="1:3" ht="30" x14ac:dyDescent="0.25">
      <c r="A37" s="2" t="s">
        <v>736</v>
      </c>
      <c r="B37" s="509" t="str">
        <f>'10'!B38</f>
        <v>Ar siekiama, kad pagal priemonę finansuojami projektai apimtų visas VVG teritorijos seniūnijas?</v>
      </c>
      <c r="C37" s="672" t="str">
        <f>'10'!D38</f>
        <v>Ne</v>
      </c>
    </row>
    <row r="38" spans="1:3" ht="30" x14ac:dyDescent="0.25">
      <c r="A38" s="2" t="s">
        <v>737</v>
      </c>
      <c r="B38" s="509" t="str">
        <f>'10'!B39</f>
        <v>Pasirinkimo pagrindimas</v>
      </c>
      <c r="C38" s="677" t="str">
        <f>'10'!D39</f>
        <v>Nėra galimybės to padaryti, nes suplanuoti 4 VP, o seniūnijų yra - 11.</v>
      </c>
    </row>
    <row r="39" spans="1:3" x14ac:dyDescent="0.25">
      <c r="A39" s="2" t="s">
        <v>738</v>
      </c>
      <c r="B39" s="680" t="str">
        <f>'10'!B40</f>
        <v>Partnerystės principas:</v>
      </c>
      <c r="C39" s="676"/>
    </row>
    <row r="40" spans="1:3" ht="30" x14ac:dyDescent="0.25">
      <c r="A40" s="2" t="s">
        <v>739</v>
      </c>
      <c r="B40" s="509" t="str">
        <f>'10'!B41</f>
        <v>Ar siekiama, kad pagal priemonę finansuojami projektai būtų vykdomi su partneriais?</v>
      </c>
      <c r="C40" s="672" t="str">
        <f>'10'!D41</f>
        <v>Ne</v>
      </c>
    </row>
    <row r="41" spans="1:3" x14ac:dyDescent="0.25">
      <c r="A41" s="2" t="s">
        <v>740</v>
      </c>
      <c r="B41" s="509" t="str">
        <f>'10'!B42</f>
        <v>Pasirinkimo pagrindimas</v>
      </c>
      <c r="C41" s="677" t="str">
        <f>'10'!D42</f>
        <v>Netaikoma</v>
      </c>
    </row>
    <row r="42" spans="1:3" x14ac:dyDescent="0.25">
      <c r="A42" s="2" t="s">
        <v>741</v>
      </c>
      <c r="B42" s="680" t="str">
        <f>'10'!B43</f>
        <v>Inovacijų principas:</v>
      </c>
      <c r="C42" s="676"/>
    </row>
    <row r="43" spans="1:3" ht="30" x14ac:dyDescent="0.25">
      <c r="A43" s="2" t="s">
        <v>742</v>
      </c>
      <c r="B43" s="509" t="str">
        <f>'10'!B44</f>
        <v>Ar siekiama, kad pagal priemonę finansuojami projektai būtų skirti inovacijoms vietos lygiu diegti?</v>
      </c>
      <c r="C43" s="672" t="str">
        <f>'10'!D44</f>
        <v>Ne</v>
      </c>
    </row>
    <row r="44" spans="1:3" x14ac:dyDescent="0.25">
      <c r="A44" s="2" t="s">
        <v>743</v>
      </c>
      <c r="B44" s="509" t="str">
        <f>'10'!B45</f>
        <v>Pasirinkimo pagrindimas</v>
      </c>
      <c r="C44" s="677" t="str">
        <f>'10'!D45</f>
        <v>Netaikoma</v>
      </c>
    </row>
    <row r="45" spans="1:3" ht="30" x14ac:dyDescent="0.25">
      <c r="A45" s="2" t="s">
        <v>744</v>
      </c>
      <c r="B45" s="509" t="str">
        <f>'10'!B46</f>
        <v>Planuojama paremti projektų, skirtų inovacijoms vietos lygiu diegti (rodiklis L710)</v>
      </c>
      <c r="C45" s="679">
        <f>'10'!D46</f>
        <v>0</v>
      </c>
    </row>
    <row r="46" spans="1:3" x14ac:dyDescent="0.25">
      <c r="A46" s="2" t="s">
        <v>745</v>
      </c>
      <c r="B46" s="680" t="str">
        <f>'10'!B47</f>
        <v>Lyčių lygybė ir nediskriminavimas:</v>
      </c>
      <c r="C46" s="676"/>
    </row>
    <row r="47" spans="1:3" ht="30" x14ac:dyDescent="0.25">
      <c r="A47" s="2" t="s">
        <v>746</v>
      </c>
      <c r="B47" s="509" t="str">
        <f>'10'!B48</f>
        <v>Ar pagal priemonę finansuojami projektai, skirti lyčių lygybei ir nediskriminavimui?</v>
      </c>
      <c r="C47" s="672" t="str">
        <f>'10'!D48</f>
        <v>Ne</v>
      </c>
    </row>
    <row r="48" spans="1:3" x14ac:dyDescent="0.25">
      <c r="A48" s="2" t="s">
        <v>747</v>
      </c>
      <c r="B48" s="509" t="str">
        <f>'10'!B49</f>
        <v>Pasirinkimo pagrindimas (jei taip, kaip bus užtikrinta)</v>
      </c>
      <c r="C48" s="677" t="str">
        <f>'10'!D49</f>
        <v>Netaikoma</v>
      </c>
    </row>
    <row r="49" spans="1:3" x14ac:dyDescent="0.25">
      <c r="A49" s="2" t="s">
        <v>748</v>
      </c>
      <c r="B49" s="680" t="str">
        <f>'10'!B50</f>
        <v>Jaunimas:</v>
      </c>
      <c r="C49" s="676"/>
    </row>
    <row r="50" spans="1:3" ht="30" x14ac:dyDescent="0.25">
      <c r="A50" s="2" t="s">
        <v>749</v>
      </c>
      <c r="B50" s="509" t="str">
        <f>'10'!B51</f>
        <v>Ar pagal priemonę finansuojami projektai, skirti jaunimui?</v>
      </c>
      <c r="C50" s="672" t="str">
        <f>'10'!D51</f>
        <v>Taip</v>
      </c>
    </row>
    <row r="51" spans="1:3" x14ac:dyDescent="0.25">
      <c r="A51" s="2" t="s">
        <v>750</v>
      </c>
      <c r="B51" s="509" t="str">
        <f>'10'!B52</f>
        <v>Pasirinkimo pagrindimas (jei taip, kaip bus užtikrinta)</v>
      </c>
      <c r="C51" s="677" t="str">
        <f>'10'!D52</f>
        <v>Žr. 10.22 p.</v>
      </c>
    </row>
    <row r="52" spans="1:3" x14ac:dyDescent="0.25">
      <c r="A52" s="2" t="s">
        <v>751</v>
      </c>
      <c r="B52" s="675" t="str">
        <f>'10'!B53</f>
        <v>E dalis. Priemonės rezultato rodikliai:</v>
      </c>
      <c r="C52" s="676"/>
    </row>
    <row r="53" spans="1:3" x14ac:dyDescent="0.25">
      <c r="A53" s="2" t="s">
        <v>752</v>
      </c>
      <c r="B53" s="680" t="str">
        <f>'10'!B54</f>
        <v>SP rezultato rodiklių taikymas priemonei:</v>
      </c>
      <c r="C53" s="676"/>
    </row>
    <row r="54" spans="1:3" x14ac:dyDescent="0.25">
      <c r="A54" s="2" t="s">
        <v>753</v>
      </c>
      <c r="B54" s="681" t="str">
        <f>'10'!B55</f>
        <v>R.3</v>
      </c>
      <c r="C54" s="682" t="str">
        <f>'10'!D55</f>
        <v>Ne</v>
      </c>
    </row>
    <row r="55" spans="1:3" x14ac:dyDescent="0.25">
      <c r="A55" s="2" t="s">
        <v>754</v>
      </c>
      <c r="B55" s="681" t="str">
        <f>'10'!B56</f>
        <v>R.37</v>
      </c>
      <c r="C55" s="682" t="str">
        <f>'10'!D56</f>
        <v>Taip</v>
      </c>
    </row>
    <row r="56" spans="1:3" x14ac:dyDescent="0.25">
      <c r="A56" s="2" t="s">
        <v>755</v>
      </c>
      <c r="B56" s="681" t="str">
        <f>'10'!B57</f>
        <v>R.39</v>
      </c>
      <c r="C56" s="682" t="str">
        <f>'10'!D57</f>
        <v>Taip</v>
      </c>
    </row>
    <row r="57" spans="1:3" x14ac:dyDescent="0.25">
      <c r="A57" s="2" t="s">
        <v>756</v>
      </c>
      <c r="B57" s="681" t="str">
        <f>'10'!B58</f>
        <v>R.41</v>
      </c>
      <c r="C57" s="682" t="str">
        <f>'10'!D58</f>
        <v>Taip</v>
      </c>
    </row>
    <row r="58" spans="1:3" x14ac:dyDescent="0.25">
      <c r="A58" s="2" t="s">
        <v>757</v>
      </c>
      <c r="B58" s="681" t="str">
        <f>'10'!B59</f>
        <v>R.42</v>
      </c>
      <c r="C58" s="682" t="str">
        <f>'10'!D59</f>
        <v>Ne</v>
      </c>
    </row>
    <row r="59" spans="1:3" x14ac:dyDescent="0.25">
      <c r="A59" s="2" t="s">
        <v>758</v>
      </c>
      <c r="B59" s="680" t="str">
        <f>'10'!B60</f>
        <v>VPS rodiklių taikymas priemonei:</v>
      </c>
      <c r="C59" s="676"/>
    </row>
    <row r="60" spans="1:3" x14ac:dyDescent="0.25">
      <c r="A60" s="2" t="s">
        <v>759</v>
      </c>
      <c r="B60" s="681" t="str">
        <f>'10'!B61</f>
        <v>RASE-P.1</v>
      </c>
      <c r="C60" s="682" t="str">
        <f>'10'!D61</f>
        <v>Ne</v>
      </c>
    </row>
    <row r="61" spans="1:3" x14ac:dyDescent="0.25">
      <c r="A61" s="2" t="s">
        <v>760</v>
      </c>
      <c r="B61" s="681" t="str">
        <f>'10'!B62</f>
        <v>RASE-P.2</v>
      </c>
      <c r="C61" s="682" t="str">
        <f>'10'!D62</f>
        <v>Ne</v>
      </c>
    </row>
    <row r="62" spans="1:3" x14ac:dyDescent="0.25">
      <c r="A62" s="2" t="s">
        <v>761</v>
      </c>
      <c r="B62" s="681" t="str">
        <f>'10'!B63</f>
        <v>RASE-P.3</v>
      </c>
      <c r="C62" s="682" t="str">
        <f>'10'!D63</f>
        <v>Ne</v>
      </c>
    </row>
    <row r="63" spans="1:3" x14ac:dyDescent="0.25">
      <c r="A63" s="2" t="s">
        <v>762</v>
      </c>
      <c r="B63" s="681" t="str">
        <f>'10'!B64</f>
        <v>RASE-P.4</v>
      </c>
      <c r="C63" s="682" t="str">
        <f>'10'!D64</f>
        <v>Ne</v>
      </c>
    </row>
    <row r="64" spans="1:3" x14ac:dyDescent="0.25">
      <c r="A64" s="2" t="s">
        <v>763</v>
      </c>
      <c r="B64" s="681" t="str">
        <f>'10'!B65</f>
        <v>RASE-P.5</v>
      </c>
      <c r="C64" s="682" t="str">
        <f>'10'!D65</f>
        <v>Ne</v>
      </c>
    </row>
    <row r="65" spans="1:3" x14ac:dyDescent="0.25">
      <c r="A65" s="2" t="s">
        <v>764</v>
      </c>
      <c r="B65" s="681" t="str">
        <f>'10'!B66</f>
        <v>RASE-P.6</v>
      </c>
      <c r="C65" s="682" t="str">
        <f>'10'!D66</f>
        <v>Ne</v>
      </c>
    </row>
    <row r="66" spans="1:3" x14ac:dyDescent="0.25">
      <c r="A66" s="2" t="s">
        <v>765</v>
      </c>
      <c r="B66" s="681" t="str">
        <f>'10'!B67</f>
        <v>RASE-P.7</v>
      </c>
      <c r="C66" s="682" t="str">
        <f>'10'!D67</f>
        <v>Ne</v>
      </c>
    </row>
    <row r="67" spans="1:3" x14ac:dyDescent="0.25">
      <c r="A67" s="2" t="s">
        <v>766</v>
      </c>
      <c r="B67" s="681" t="str">
        <f>'10'!B68</f>
        <v>RASE-P.8</v>
      </c>
      <c r="C67" s="682" t="str">
        <f>'10'!D68</f>
        <v>Ne</v>
      </c>
    </row>
    <row r="68" spans="1:3" x14ac:dyDescent="0.25">
      <c r="A68" s="2" t="s">
        <v>767</v>
      </c>
      <c r="B68" s="681" t="str">
        <f>'10'!B69</f>
        <v>RASE-P.9</v>
      </c>
      <c r="C68" s="682" t="str">
        <f>'10'!D69</f>
        <v>Ne</v>
      </c>
    </row>
    <row r="69" spans="1:3" x14ac:dyDescent="0.25">
      <c r="A69" s="2" t="s">
        <v>768</v>
      </c>
      <c r="B69" s="683" t="str">
        <f>'10'!B70</f>
        <v>RASE-P.10</v>
      </c>
      <c r="C69" s="684" t="str">
        <f>'10'!D70</f>
        <v>Ne</v>
      </c>
    </row>
    <row r="70" spans="1:3" x14ac:dyDescent="0.25">
      <c r="A70" s="2" t="s">
        <v>769</v>
      </c>
      <c r="B70" s="675" t="str">
        <f>'10'!B71</f>
        <v>F dalis. Pagal priemonę remiamų projektų pobūdis:</v>
      </c>
      <c r="C70" s="676"/>
    </row>
    <row r="71" spans="1:3" x14ac:dyDescent="0.25">
      <c r="A71" s="2" t="s">
        <v>770</v>
      </c>
      <c r="B71" s="671" t="str">
        <f>'10'!B72</f>
        <v>Remiami pelno projektai</v>
      </c>
      <c r="C71" s="672" t="str">
        <f>'10'!D72</f>
        <v>Taip</v>
      </c>
    </row>
    <row r="72" spans="1:3" ht="60" x14ac:dyDescent="0.25">
      <c r="A72" s="2" t="s">
        <v>771</v>
      </c>
      <c r="B72" s="673" t="str">
        <f>'10'!B73</f>
        <v>Remiami projektai, susiję su žinių perdavimu, įskaitant konsultacijas, mokymą ir keitimąsi žiniomis apie tvarią, ekonominę, socialinę, aplinką ir klimatą tausojančią veiklą (aktualu rodikliui L801)</v>
      </c>
      <c r="C72" s="672" t="str">
        <f>'10'!D73</f>
        <v>Ne</v>
      </c>
    </row>
    <row r="73" spans="1:3" ht="75" x14ac:dyDescent="0.25">
      <c r="A73" s="2" t="s">
        <v>772</v>
      </c>
      <c r="B73" s="673" t="str">
        <f>'10'!B74</f>
        <v>Remiami projektai, susiję su gamintojų organizacijomis, vietinėmis rinkomis, trumpomis tiekimo grandinėmis ir kokybės schemomis, įskaitant paramą investicijoms, rinkodaros veiklą ir kt. (aktualu rodikliui L802)</v>
      </c>
      <c r="C73" s="672" t="str">
        <f>'10'!D74</f>
        <v>Ne</v>
      </c>
    </row>
    <row r="74" spans="1:3" ht="45" x14ac:dyDescent="0.25">
      <c r="A74" s="2" t="s">
        <v>773</v>
      </c>
      <c r="B74" s="673" t="str">
        <f>'10'!B75</f>
        <v>Remiami projektai, susiję su atsinaujinančios energijos gamybos pajėgumais, įskaitant biologinę (aktualu rodikliui L803)</v>
      </c>
      <c r="C74" s="672" t="str">
        <f>'10'!D75</f>
        <v>Ne</v>
      </c>
    </row>
    <row r="75" spans="1:3" ht="60" x14ac:dyDescent="0.25">
      <c r="A75" s="2" t="s">
        <v>774</v>
      </c>
      <c r="B75" s="673" t="str">
        <f>'10'!B76</f>
        <v>Remiami projektai, prisidedantys prie aplinkos tvarumo, klimato kaitos švelninimo bei prisitaikymo prie jos tikslų įgyvendinimo kaimo vietovėse (aktualu rodikliui L804)</v>
      </c>
      <c r="C75" s="672" t="str">
        <f>'10'!D76</f>
        <v>Ne</v>
      </c>
    </row>
    <row r="76" spans="1:3" ht="30" x14ac:dyDescent="0.25">
      <c r="A76" s="2" t="s">
        <v>775</v>
      </c>
      <c r="B76" s="673" t="str">
        <f>'10'!B77</f>
        <v>Remiami projektai, kurie kuria darbo vietas (aktualu rodikliui L805)</v>
      </c>
      <c r="C76" s="672" t="str">
        <f>'10'!D77</f>
        <v>Taip</v>
      </c>
    </row>
    <row r="77" spans="1:3" ht="30" x14ac:dyDescent="0.25">
      <c r="A77" s="2" t="s">
        <v>776</v>
      </c>
      <c r="B77" s="673" t="str">
        <f>'10'!B78</f>
        <v>Remiami kaimo verslų, įskaitant bioekonomiką, projektai (aktualu rodikliui L 806)</v>
      </c>
      <c r="C77" s="672" t="str">
        <f>'10'!D78</f>
        <v>Taip</v>
      </c>
    </row>
    <row r="78" spans="1:3" ht="30" x14ac:dyDescent="0.25">
      <c r="A78" s="2" t="s">
        <v>777</v>
      </c>
      <c r="B78" s="673" t="str">
        <f>'10'!B79</f>
        <v>Remiami projektai, susiję su sumanių kaimų strategijomis (aktualu rodikliui L807)</v>
      </c>
      <c r="C78" s="672" t="str">
        <f>'10'!D79</f>
        <v>Ne</v>
      </c>
    </row>
    <row r="79" spans="1:3" ht="30" x14ac:dyDescent="0.25">
      <c r="A79" s="2" t="s">
        <v>778</v>
      </c>
      <c r="B79" s="673" t="str">
        <f>'10'!B80</f>
        <v>Remiami projektai, gerinantys paslaugų prieinamumą ir infrastruktūrą (aktualu rodikliui L808)</v>
      </c>
      <c r="C79" s="672" t="str">
        <f>'10'!D80</f>
        <v>Taip</v>
      </c>
    </row>
    <row r="80" spans="1:3" ht="30" x14ac:dyDescent="0.25">
      <c r="A80" s="2" t="s">
        <v>779</v>
      </c>
      <c r="B80" s="673" t="str">
        <f>'10'!B81</f>
        <v>Remiami socialinės įtraukties projektai (aktualu rodikliui L809)</v>
      </c>
      <c r="C80" s="672" t="str">
        <f>'10'!D81</f>
        <v>Ne</v>
      </c>
    </row>
    <row r="81" spans="1:3" x14ac:dyDescent="0.25">
      <c r="A81" s="2"/>
      <c r="B81" s="649"/>
      <c r="C81" s="685"/>
    </row>
    <row r="82" spans="1:3" x14ac:dyDescent="0.25">
      <c r="A82" s="1"/>
      <c r="B82" s="362"/>
      <c r="C82" s="686" t="str">
        <f>'10'!E6</f>
        <v>2 priemonė</v>
      </c>
    </row>
    <row r="83" spans="1:3" ht="30" x14ac:dyDescent="0.25">
      <c r="A83" s="2" t="s">
        <v>188</v>
      </c>
      <c r="B83" s="509" t="str">
        <f>B6</f>
        <v>Priemonės pavadinimas</v>
      </c>
      <c r="C83" s="670" t="str">
        <f>'10'!E7</f>
        <v>Ekonominės rajono plėtros skatinimas, plėtojant esamus rajono verslus</v>
      </c>
    </row>
    <row r="84" spans="1:3" x14ac:dyDescent="0.25">
      <c r="A84" s="2" t="s">
        <v>189</v>
      </c>
      <c r="B84" s="671" t="str">
        <f t="shared" ref="B84:B147" si="0">B7</f>
        <v>Priemonės rūšis</v>
      </c>
      <c r="C84" s="670" t="str">
        <f>'10'!E8</f>
        <v>Ne žemės ūkio verslo plėtra</v>
      </c>
    </row>
    <row r="85" spans="1:3" ht="30" x14ac:dyDescent="0.25">
      <c r="A85" s="2" t="s">
        <v>190</v>
      </c>
      <c r="B85" s="671" t="str">
        <f t="shared" si="0"/>
        <v>VVG teritorijos poreikių, kuriuos tenkina priemonė, skaičius</v>
      </c>
      <c r="C85" s="670">
        <f>'10'!E9</f>
        <v>1</v>
      </c>
    </row>
    <row r="86" spans="1:3" x14ac:dyDescent="0.25">
      <c r="A86" s="2" t="s">
        <v>191</v>
      </c>
      <c r="B86" s="671" t="str">
        <f t="shared" si="0"/>
        <v>BŽŪP tikslų, kuriuos įgyvendina priemonė, skaičius</v>
      </c>
      <c r="C86" s="670">
        <f>'10'!E10</f>
        <v>1</v>
      </c>
    </row>
    <row r="87" spans="1:3" ht="60" x14ac:dyDescent="0.25">
      <c r="A87" s="2" t="s">
        <v>192</v>
      </c>
      <c r="B87" s="671" t="str">
        <f t="shared" si="0"/>
        <v>Pagrindinis BŽŪP tikslas, kurį įgyvendina VPS priemonė</v>
      </c>
      <c r="C87" s="672" t="str">
        <f>'10'!E11</f>
        <v>SO8. Skatinti užimtumą, augimą, lyčių lygybę, įskaitant moterų dalyvavimą ūkininkavimo veikloje, socialinę įtrauktį ir vietos plėtrą kaimo vietovėse, įskaitant žiedinę bioekonomiką ir tvarią miškininkystę</v>
      </c>
    </row>
    <row r="88" spans="1:3" ht="30" x14ac:dyDescent="0.25">
      <c r="A88" s="2" t="s">
        <v>193</v>
      </c>
      <c r="B88" s="673" t="str">
        <f t="shared" si="0"/>
        <v>Ar priemonė prisideda prie 4 konkretaus BŽŪP tikslo? (tikslas nurodytas 5 lape)</v>
      </c>
      <c r="C88" s="672" t="str">
        <f>'10'!E12</f>
        <v>Ne</v>
      </c>
    </row>
    <row r="89" spans="1:3" ht="30" x14ac:dyDescent="0.25">
      <c r="A89" s="2" t="s">
        <v>194</v>
      </c>
      <c r="B89" s="673" t="str">
        <f t="shared" si="0"/>
        <v>Ar priemonė prisideda prie 5 konkretaus BŽŪP tikslo? (tikslas nurodytas 5 lape)</v>
      </c>
      <c r="C89" s="672" t="str">
        <f>'10'!E13</f>
        <v>Ne</v>
      </c>
    </row>
    <row r="90" spans="1:3" ht="30" x14ac:dyDescent="0.25">
      <c r="A90" s="2" t="s">
        <v>195</v>
      </c>
      <c r="B90" s="673" t="str">
        <f t="shared" si="0"/>
        <v>Ar priemonė prisideda prie 6 konkretaus BŽŪP tikslo? (tikslas nurodytas 5 lape)</v>
      </c>
      <c r="C90" s="672" t="str">
        <f>'10'!E14</f>
        <v>Ne</v>
      </c>
    </row>
    <row r="91" spans="1:3" ht="30" x14ac:dyDescent="0.25">
      <c r="A91" s="2" t="s">
        <v>196</v>
      </c>
      <c r="B91" s="673" t="str">
        <f t="shared" si="0"/>
        <v>Ar priemonė prisideda prie 9 konkretaus BŽŪP tikslo? (tikslas nurodytas 5 lape)</v>
      </c>
      <c r="C91" s="672" t="str">
        <f>'10'!E15</f>
        <v>Ne</v>
      </c>
    </row>
    <row r="92" spans="1:3" x14ac:dyDescent="0.25">
      <c r="A92" s="2" t="s">
        <v>94</v>
      </c>
      <c r="B92" s="675" t="str">
        <f t="shared" si="0"/>
        <v>A dalis. Priemonės intervencijos logika:</v>
      </c>
      <c r="C92" s="676"/>
    </row>
    <row r="93" spans="1:3" ht="315" x14ac:dyDescent="0.25">
      <c r="A93" s="2" t="s">
        <v>197</v>
      </c>
      <c r="B93" s="673" t="str">
        <f t="shared" si="0"/>
        <v>Priemonės tikslas, ryšys su pagrindiniu BŽŪP tikslu ir VVG teritorijos poreikiais (problemomis ir (arba) potencialu), ryšys su VPS tema (jei taikoma)</v>
      </c>
      <c r="C93" s="677" t="str">
        <f>'10'!E17</f>
        <v>Priemonės tikslas – skatinti ekonominę rajono plėtrą, vietos verslo iniciatyvas ir naujų darbų vietų kūrimąsi. Priemonė siejasi su BŽŪP tikslu SO8, kadangi bus skatinama vietos plėtra kaimo vietovėse, bioekonomikos verslų kūrimąsis, bei gyventojų užimtumas. 
Šia priemone siekiama prisidėti prie rajono ekonominio augimo, naujų darbo vietų kūrimo  (R.37), naujų verslo įmonių, įskaitant bioekonomikos verslus, kūrimo (R.39). Taip pat sudaryti palankesnes sąlygas vietos gyventojams naudotis įvairiomis paslaugomis (R.41)
VVG teritorija turi potencialo šiai priemonei įgyvendinti, nes didžioji dalis rajono gyventojų – jauni, darbingo amžiaus, kaimo vietovėse jaučiamas įvairių paslaugų trūkumas, o vietos gyventojai išreiškė poreikį kurti naujas darbo vietas, mažinant nedarbą. Taip pat VVG teritorijoje ne mažai veiklą vykdančių privačių fizinių ir juridinių asmenų, kurie galėtų plėsti savo verslus ir prisidėti prie VPS tikslų ir rajono poreikių įgyvendinimo.</v>
      </c>
    </row>
    <row r="94" spans="1:3" ht="120" x14ac:dyDescent="0.25">
      <c r="A94" s="2" t="s">
        <v>198</v>
      </c>
      <c r="B94" s="671" t="str">
        <f t="shared" si="0"/>
        <v>Pokytis, kurio siekiama VPS priemone</v>
      </c>
      <c r="C94" s="677" t="str">
        <f>'10'!E18</f>
        <v>Ši priemonė prisideda prie VPS poreikio – skatinti ekonominę plėtrą, kuriant darbo vietas, plečiant paslaugų spektrą, diegiant inovacijas, skaitmeninimą – tenkinimo,  kadangi plėtojant esamus verslus bus paskatinta ekonominė plėtra ir inovacijų diegimas, sukurtos naujos darbo vietos, išplėstas teikiamų paslaugų spektras rajone. Pokyčių kiekybiniai rodikliai pateikti 14-oje lentelėje.</v>
      </c>
    </row>
    <row r="95" spans="1:3" ht="30" x14ac:dyDescent="0.25">
      <c r="A95" s="2" t="s">
        <v>199</v>
      </c>
      <c r="B95" s="509" t="str">
        <f t="shared" si="0"/>
        <v>Kaip priemonė prisidės prie horizontalaus tikslo d įgyvendinimo? (pildoma, jei taikoma)</v>
      </c>
      <c r="C95" s="677" t="str">
        <f>'10'!E19</f>
        <v>Netaikoma</v>
      </c>
    </row>
    <row r="96" spans="1:3" ht="30" x14ac:dyDescent="0.25">
      <c r="A96" s="2" t="s">
        <v>200</v>
      </c>
      <c r="B96" s="509" t="str">
        <f t="shared" si="0"/>
        <v>Kaip priemonė prisidės prie horizontalaus tikslo e įgyvendinimo? (pildoma, jei taikoma)</v>
      </c>
      <c r="C96" s="677" t="str">
        <f>'10'!E20</f>
        <v>Netaikoma</v>
      </c>
    </row>
    <row r="97" spans="1:3" ht="30" x14ac:dyDescent="0.25">
      <c r="A97" s="2" t="s">
        <v>201</v>
      </c>
      <c r="B97" s="509" t="str">
        <f t="shared" si="0"/>
        <v>Kaip priemonė prisidės prie horizontalaus tikslo f įgyvendinimo? (pildoma, jei taikoma)</v>
      </c>
      <c r="C97" s="677" t="str">
        <f>'10'!E21</f>
        <v>Netaikoma</v>
      </c>
    </row>
    <row r="98" spans="1:3" ht="30" x14ac:dyDescent="0.25">
      <c r="A98" s="2" t="s">
        <v>202</v>
      </c>
      <c r="B98" s="509" t="str">
        <f t="shared" si="0"/>
        <v>Kaip priemonė prisidės prie horizontalaus tikslo i įgyvendinimo? (pildoma, jei taikoma)</v>
      </c>
      <c r="C98" s="677" t="str">
        <f>'10'!E22</f>
        <v>Netaikoma</v>
      </c>
    </row>
    <row r="99" spans="1:3" ht="30" x14ac:dyDescent="0.25">
      <c r="A99" s="2" t="s">
        <v>203</v>
      </c>
      <c r="B99" s="675" t="str">
        <f t="shared" si="0"/>
        <v>B dalis. Pareiškėjų ir projektų tinkamumo sąlygos, projektų atrankos principai:</v>
      </c>
      <c r="C99" s="676"/>
    </row>
    <row r="100" spans="1:3" ht="90" x14ac:dyDescent="0.25">
      <c r="A100" s="2" t="s">
        <v>204</v>
      </c>
      <c r="B100" s="509" t="str">
        <f t="shared" si="0"/>
        <v>Pagal priemonę remiamos veiklos</v>
      </c>
      <c r="C100" s="677" t="str">
        <f>'10'!E24</f>
        <v>Parama teikiama įvairių ne žemės ūkio verslų plėtrai, produktų gamybai, apdorojimui, perdirbimui, jų pardavimui, taip pat paslaugų teikimui, įskaitant paslaugas žemės ūkiui; taip pat inovacijų diegimui ir bioekonomikos principų diegiui versle. Turi būti kuriamos naujos darbo vietos</v>
      </c>
    </row>
    <row r="101" spans="1:3" ht="45" x14ac:dyDescent="0.25">
      <c r="A101" s="2" t="s">
        <v>205</v>
      </c>
      <c r="B101" s="671" t="str">
        <f t="shared" si="0"/>
        <v>Tinkami pareiškėjai ir partneriai (jei taikomas reikalavimas projektus įgyvendinti su partneriais)</v>
      </c>
      <c r="C101" s="677" t="str">
        <f>'10'!E25</f>
        <v>Fiziniai ir juridiniai asmenys: ūkininkas ar kitas fizinis asmuo, labai maža įmonė, maža įmonė, kurie registruoti ir veiklą vykdo VVG teritorijoje</v>
      </c>
    </row>
    <row r="102" spans="1:3" ht="30" x14ac:dyDescent="0.25">
      <c r="A102" s="2" t="s">
        <v>206</v>
      </c>
      <c r="B102" s="671" t="str">
        <f t="shared" si="0"/>
        <v>Priemonės tikslinė grupė (pildoma, jei nesutampa su tinkamais pareiškėjais ir (arba) partneriais)</v>
      </c>
      <c r="C102" s="677">
        <f>'10'!E26</f>
        <v>0</v>
      </c>
    </row>
    <row r="103" spans="1:3" x14ac:dyDescent="0.25">
      <c r="A103" s="2" t="s">
        <v>725</v>
      </c>
      <c r="B103" s="509" t="str">
        <f t="shared" si="0"/>
        <v>Tinkamumo sąlygos pareiškėjams ir projektams</v>
      </c>
      <c r="C103" s="677" t="str">
        <f>'10'!E27</f>
        <v>Sąlygos nustatytos SP ir VP administravimo taisyklėse</v>
      </c>
    </row>
    <row r="104" spans="1:3" ht="105" x14ac:dyDescent="0.25">
      <c r="A104" s="2" t="s">
        <v>726</v>
      </c>
      <c r="B104" s="673" t="str">
        <f t="shared" si="0"/>
        <v>Projektų atrankos principai</v>
      </c>
      <c r="C104" s="677" t="str">
        <f>'10'!E28</f>
        <v>1. Didesnis naujai sukurtų darbo vietų skaičius;
2. Versle įgyvendinami žiedinės bioekonomikos principai;
3. Projekto veiklomis (rezultatais) kuriamos inovacijos teritorijos ir (arba) rajono lygmeniu.
4. Projekto įgyvendinimo metu kuriamos naujos arba plėčiamos jau vykdomos paslaugos</v>
      </c>
    </row>
    <row r="105" spans="1:3" x14ac:dyDescent="0.25">
      <c r="A105" s="2" t="s">
        <v>727</v>
      </c>
      <c r="B105" s="509" t="str">
        <f t="shared" si="0"/>
        <v>Planuojamų kvietimų teikti paraiškas skaičius</v>
      </c>
      <c r="C105" s="670">
        <f>'10'!E29</f>
        <v>2</v>
      </c>
    </row>
    <row r="106" spans="1:3" x14ac:dyDescent="0.25">
      <c r="A106" s="2" t="s">
        <v>728</v>
      </c>
      <c r="B106" s="651" t="str">
        <f t="shared" si="0"/>
        <v>C dalis. Paramos dydžiai:</v>
      </c>
      <c r="C106" s="676"/>
    </row>
    <row r="107" spans="1:3" x14ac:dyDescent="0.25">
      <c r="A107" s="2" t="s">
        <v>729</v>
      </c>
      <c r="B107" s="509" t="str">
        <f t="shared" si="0"/>
        <v>Didžiausia paramos suma vietos projektui, Eur</v>
      </c>
      <c r="C107" s="677">
        <f>'10'!E31</f>
        <v>62500</v>
      </c>
    </row>
    <row r="108" spans="1:3" x14ac:dyDescent="0.25">
      <c r="A108" s="2" t="s">
        <v>730</v>
      </c>
      <c r="B108" s="509" t="str">
        <f t="shared" si="0"/>
        <v xml:space="preserve">Paramos lyginamoji dalis, proc. </v>
      </c>
      <c r="C108" s="677" t="str">
        <f>'10'!E32</f>
        <v>iki 65 proc.</v>
      </c>
    </row>
    <row r="109" spans="1:3" x14ac:dyDescent="0.25">
      <c r="A109" s="2" t="s">
        <v>731</v>
      </c>
      <c r="B109" s="509" t="str">
        <f t="shared" si="0"/>
        <v>Planuojama paramos suma priemonei, Eur</v>
      </c>
      <c r="C109" s="678">
        <f>'10'!E33</f>
        <v>250000</v>
      </c>
    </row>
    <row r="110" spans="1:3" x14ac:dyDescent="0.25">
      <c r="A110" s="2" t="s">
        <v>732</v>
      </c>
      <c r="B110" s="509" t="str">
        <f t="shared" si="0"/>
        <v>Planuojama paremti projektų (rodiklis L700)</v>
      </c>
      <c r="C110" s="679">
        <f>'10'!E34</f>
        <v>4</v>
      </c>
    </row>
    <row r="111" spans="1:3" x14ac:dyDescent="0.25">
      <c r="A111" s="2" t="s">
        <v>733</v>
      </c>
      <c r="B111" s="509" t="str">
        <f t="shared" si="0"/>
        <v>Paaiškinimas, kaip nustatyta rodiklio L700 reikšmė</v>
      </c>
      <c r="C111" s="677" t="str">
        <f>'10'!E35</f>
        <v>Pagal maksimalią paramos sumą.</v>
      </c>
    </row>
    <row r="112" spans="1:3" ht="30" x14ac:dyDescent="0.25">
      <c r="A112" s="2" t="s">
        <v>734</v>
      </c>
      <c r="B112" s="651" t="str">
        <f t="shared" si="0"/>
        <v>D dalis. Priemonės indėlis į ES ir nacionalinių horizontaliųjų principų įgyvendinimą:</v>
      </c>
      <c r="C112" s="676"/>
    </row>
    <row r="113" spans="1:3" x14ac:dyDescent="0.25">
      <c r="A113" s="2" t="s">
        <v>735</v>
      </c>
      <c r="B113" s="680" t="str">
        <f t="shared" si="0"/>
        <v>Subregioninės vietovės principas:</v>
      </c>
      <c r="C113" s="676"/>
    </row>
    <row r="114" spans="1:3" ht="30" x14ac:dyDescent="0.25">
      <c r="A114" s="2" t="s">
        <v>736</v>
      </c>
      <c r="B114" s="509" t="str">
        <f t="shared" si="0"/>
        <v>Ar siekiama, kad pagal priemonę finansuojami projektai apimtų visas VVG teritorijos seniūnijas?</v>
      </c>
      <c r="C114" s="672" t="str">
        <f>'10'!E38</f>
        <v>Ne</v>
      </c>
    </row>
    <row r="115" spans="1:3" ht="30" x14ac:dyDescent="0.25">
      <c r="A115" s="2" t="s">
        <v>737</v>
      </c>
      <c r="B115" s="509" t="str">
        <f t="shared" si="0"/>
        <v>Pasirinkimo pagrindimas</v>
      </c>
      <c r="C115" s="677" t="str">
        <f>'10'!E39</f>
        <v>Nėra galimybės to padaryti, nes suplanuoti 4 VP, o seniūnijų yra - 11.</v>
      </c>
    </row>
    <row r="116" spans="1:3" x14ac:dyDescent="0.25">
      <c r="A116" s="2" t="s">
        <v>738</v>
      </c>
      <c r="B116" s="680" t="str">
        <f t="shared" si="0"/>
        <v>Partnerystės principas:</v>
      </c>
      <c r="C116" s="676"/>
    </row>
    <row r="117" spans="1:3" ht="30" x14ac:dyDescent="0.25">
      <c r="A117" s="2" t="s">
        <v>739</v>
      </c>
      <c r="B117" s="509" t="str">
        <f t="shared" si="0"/>
        <v>Ar siekiama, kad pagal priemonę finansuojami projektai būtų vykdomi su partneriais?</v>
      </c>
      <c r="C117" s="672" t="str">
        <f>'10'!E41</f>
        <v>Ne</v>
      </c>
    </row>
    <row r="118" spans="1:3" x14ac:dyDescent="0.25">
      <c r="A118" s="2" t="s">
        <v>740</v>
      </c>
      <c r="B118" s="509" t="str">
        <f t="shared" si="0"/>
        <v>Pasirinkimo pagrindimas</v>
      </c>
      <c r="C118" s="677" t="str">
        <f>'10'!E42</f>
        <v>Netaikoma</v>
      </c>
    </row>
    <row r="119" spans="1:3" x14ac:dyDescent="0.25">
      <c r="A119" s="2" t="s">
        <v>741</v>
      </c>
      <c r="B119" s="680" t="str">
        <f t="shared" si="0"/>
        <v>Inovacijų principas:</v>
      </c>
      <c r="C119" s="676"/>
    </row>
    <row r="120" spans="1:3" ht="30" x14ac:dyDescent="0.25">
      <c r="A120" s="2" t="s">
        <v>742</v>
      </c>
      <c r="B120" s="509" t="str">
        <f t="shared" si="0"/>
        <v>Ar siekiama, kad pagal priemonę finansuojami projektai būtų skirti inovacijoms vietos lygiu diegti?</v>
      </c>
      <c r="C120" s="672" t="str">
        <f>'10'!E44</f>
        <v>Taip, pasirinktinai</v>
      </c>
    </row>
    <row r="121" spans="1:3" ht="30" x14ac:dyDescent="0.25">
      <c r="A121" s="2" t="s">
        <v>743</v>
      </c>
      <c r="B121" s="509" t="str">
        <f t="shared" si="0"/>
        <v>Pasirinkimo pagrindimas</v>
      </c>
      <c r="C121" s="677" t="str">
        <f>'10'!E45</f>
        <v>Žr. 10.22 p. Skaičius apskaičiuotas įvertinus ankstesnio laikotarpio patirtį.</v>
      </c>
    </row>
    <row r="122" spans="1:3" ht="30" x14ac:dyDescent="0.25">
      <c r="A122" s="2" t="s">
        <v>744</v>
      </c>
      <c r="B122" s="509" t="str">
        <f t="shared" si="0"/>
        <v>Planuojama paremti projektų, skirtų inovacijoms vietos lygiu diegti (rodiklis L710)</v>
      </c>
      <c r="C122" s="679">
        <f>'10'!E46</f>
        <v>2</v>
      </c>
    </row>
    <row r="123" spans="1:3" x14ac:dyDescent="0.25">
      <c r="A123" s="2" t="s">
        <v>745</v>
      </c>
      <c r="B123" s="680" t="str">
        <f t="shared" si="0"/>
        <v>Lyčių lygybė ir nediskriminavimas:</v>
      </c>
      <c r="C123" s="676"/>
    </row>
    <row r="124" spans="1:3" ht="30" x14ac:dyDescent="0.25">
      <c r="A124" s="2" t="s">
        <v>746</v>
      </c>
      <c r="B124" s="509" t="str">
        <f t="shared" si="0"/>
        <v>Ar pagal priemonę finansuojami projektai, skirti lyčių lygybei ir nediskriminavimui?</v>
      </c>
      <c r="C124" s="672" t="str">
        <f>'10'!E48</f>
        <v>Ne</v>
      </c>
    </row>
    <row r="125" spans="1:3" x14ac:dyDescent="0.25">
      <c r="A125" s="2" t="s">
        <v>747</v>
      </c>
      <c r="B125" s="509" t="str">
        <f t="shared" si="0"/>
        <v>Pasirinkimo pagrindimas (jei taip, kaip bus užtikrinta)</v>
      </c>
      <c r="C125" s="677" t="str">
        <f>'10'!E49</f>
        <v>Netaikoma</v>
      </c>
    </row>
    <row r="126" spans="1:3" x14ac:dyDescent="0.25">
      <c r="A126" s="2" t="s">
        <v>748</v>
      </c>
      <c r="B126" s="680" t="str">
        <f t="shared" si="0"/>
        <v>Jaunimas:</v>
      </c>
      <c r="C126" s="676"/>
    </row>
    <row r="127" spans="1:3" ht="30" x14ac:dyDescent="0.25">
      <c r="A127" s="2" t="s">
        <v>749</v>
      </c>
      <c r="B127" s="509" t="str">
        <f t="shared" si="0"/>
        <v>Ar pagal priemonę finansuojami projektai, skirti jaunimui?</v>
      </c>
      <c r="C127" s="672" t="str">
        <f>'10'!E51</f>
        <v>Ne</v>
      </c>
    </row>
    <row r="128" spans="1:3" x14ac:dyDescent="0.25">
      <c r="A128" s="2" t="s">
        <v>750</v>
      </c>
      <c r="B128" s="509" t="str">
        <f t="shared" si="0"/>
        <v>Pasirinkimo pagrindimas (jei taip, kaip bus užtikrinta)</v>
      </c>
      <c r="C128" s="677" t="str">
        <f>'10'!E52</f>
        <v>Netaikoma</v>
      </c>
    </row>
    <row r="129" spans="1:3" x14ac:dyDescent="0.25">
      <c r="A129" s="2" t="s">
        <v>751</v>
      </c>
      <c r="B129" s="675" t="str">
        <f t="shared" si="0"/>
        <v>E dalis. Priemonės rezultato rodikliai:</v>
      </c>
      <c r="C129" s="676"/>
    </row>
    <row r="130" spans="1:3" x14ac:dyDescent="0.25">
      <c r="A130" s="2" t="s">
        <v>752</v>
      </c>
      <c r="B130" s="680" t="str">
        <f t="shared" si="0"/>
        <v>SP rezultato rodiklių taikymas priemonei:</v>
      </c>
      <c r="C130" s="676"/>
    </row>
    <row r="131" spans="1:3" x14ac:dyDescent="0.25">
      <c r="A131" s="2" t="s">
        <v>753</v>
      </c>
      <c r="B131" s="681" t="str">
        <f t="shared" si="0"/>
        <v>R.3</v>
      </c>
      <c r="C131" s="682" t="str">
        <f>'10'!E55</f>
        <v>Ne</v>
      </c>
    </row>
    <row r="132" spans="1:3" x14ac:dyDescent="0.25">
      <c r="A132" s="2" t="s">
        <v>754</v>
      </c>
      <c r="B132" s="681" t="str">
        <f t="shared" si="0"/>
        <v>R.37</v>
      </c>
      <c r="C132" s="682" t="str">
        <f>'10'!E56</f>
        <v>Taip</v>
      </c>
    </row>
    <row r="133" spans="1:3" x14ac:dyDescent="0.25">
      <c r="A133" s="2" t="s">
        <v>755</v>
      </c>
      <c r="B133" s="681" t="str">
        <f t="shared" si="0"/>
        <v>R.39</v>
      </c>
      <c r="C133" s="682" t="str">
        <f>'10'!E57</f>
        <v>Taip</v>
      </c>
    </row>
    <row r="134" spans="1:3" x14ac:dyDescent="0.25">
      <c r="A134" s="2" t="s">
        <v>756</v>
      </c>
      <c r="B134" s="681" t="str">
        <f t="shared" si="0"/>
        <v>R.41</v>
      </c>
      <c r="C134" s="682" t="str">
        <f>'10'!E58</f>
        <v>Taip</v>
      </c>
    </row>
    <row r="135" spans="1:3" x14ac:dyDescent="0.25">
      <c r="A135" s="2" t="s">
        <v>757</v>
      </c>
      <c r="B135" s="681" t="str">
        <f t="shared" si="0"/>
        <v>R.42</v>
      </c>
      <c r="C135" s="682" t="str">
        <f>'10'!E59</f>
        <v>Ne</v>
      </c>
    </row>
    <row r="136" spans="1:3" x14ac:dyDescent="0.25">
      <c r="A136" s="2" t="s">
        <v>758</v>
      </c>
      <c r="B136" s="680" t="str">
        <f t="shared" si="0"/>
        <v>VPS rodiklių taikymas priemonei:</v>
      </c>
      <c r="C136" s="676"/>
    </row>
    <row r="137" spans="1:3" x14ac:dyDescent="0.25">
      <c r="A137" s="2" t="s">
        <v>759</v>
      </c>
      <c r="B137" s="681" t="str">
        <f t="shared" si="0"/>
        <v>RASE-P.1</v>
      </c>
      <c r="C137" s="682" t="str">
        <f>'10'!E61</f>
        <v>Ne</v>
      </c>
    </row>
    <row r="138" spans="1:3" x14ac:dyDescent="0.25">
      <c r="A138" s="2" t="s">
        <v>760</v>
      </c>
      <c r="B138" s="681" t="str">
        <f t="shared" si="0"/>
        <v>RASE-P.2</v>
      </c>
      <c r="C138" s="682" t="str">
        <f>'10'!E62</f>
        <v>Ne</v>
      </c>
    </row>
    <row r="139" spans="1:3" x14ac:dyDescent="0.25">
      <c r="A139" s="2" t="s">
        <v>761</v>
      </c>
      <c r="B139" s="681" t="str">
        <f t="shared" si="0"/>
        <v>RASE-P.3</v>
      </c>
      <c r="C139" s="682" t="str">
        <f>'10'!E63</f>
        <v>Ne</v>
      </c>
    </row>
    <row r="140" spans="1:3" x14ac:dyDescent="0.25">
      <c r="A140" s="2" t="s">
        <v>762</v>
      </c>
      <c r="B140" s="681" t="str">
        <f t="shared" si="0"/>
        <v>RASE-P.4</v>
      </c>
      <c r="C140" s="682" t="str">
        <f>'10'!E64</f>
        <v>Ne</v>
      </c>
    </row>
    <row r="141" spans="1:3" x14ac:dyDescent="0.25">
      <c r="A141" s="2" t="s">
        <v>763</v>
      </c>
      <c r="B141" s="681" t="str">
        <f t="shared" si="0"/>
        <v>RASE-P.5</v>
      </c>
      <c r="C141" s="682" t="str">
        <f>'10'!E65</f>
        <v>Ne</v>
      </c>
    </row>
    <row r="142" spans="1:3" x14ac:dyDescent="0.25">
      <c r="A142" s="2" t="s">
        <v>764</v>
      </c>
      <c r="B142" s="681" t="str">
        <f t="shared" si="0"/>
        <v>RASE-P.6</v>
      </c>
      <c r="C142" s="682" t="str">
        <f>'10'!E66</f>
        <v>Ne</v>
      </c>
    </row>
    <row r="143" spans="1:3" x14ac:dyDescent="0.25">
      <c r="A143" s="2" t="s">
        <v>765</v>
      </c>
      <c r="B143" s="681" t="str">
        <f t="shared" si="0"/>
        <v>RASE-P.7</v>
      </c>
      <c r="C143" s="682" t="str">
        <f>'10'!E67</f>
        <v>Ne</v>
      </c>
    </row>
    <row r="144" spans="1:3" x14ac:dyDescent="0.25">
      <c r="A144" s="2" t="s">
        <v>766</v>
      </c>
      <c r="B144" s="681" t="str">
        <f t="shared" si="0"/>
        <v>RASE-P.8</v>
      </c>
      <c r="C144" s="682" t="str">
        <f>'10'!E68</f>
        <v>Ne</v>
      </c>
    </row>
    <row r="145" spans="1:3" x14ac:dyDescent="0.25">
      <c r="A145" s="2" t="s">
        <v>767</v>
      </c>
      <c r="B145" s="681" t="str">
        <f t="shared" si="0"/>
        <v>RASE-P.9</v>
      </c>
      <c r="C145" s="682" t="str">
        <f>'10'!E69</f>
        <v>Ne</v>
      </c>
    </row>
    <row r="146" spans="1:3" x14ac:dyDescent="0.25">
      <c r="A146" s="2" t="s">
        <v>768</v>
      </c>
      <c r="B146" s="683" t="str">
        <f t="shared" si="0"/>
        <v>RASE-P.10</v>
      </c>
      <c r="C146" s="684" t="str">
        <f>'10'!E70</f>
        <v>Ne</v>
      </c>
    </row>
    <row r="147" spans="1:3" x14ac:dyDescent="0.25">
      <c r="A147" s="2" t="s">
        <v>769</v>
      </c>
      <c r="B147" s="675" t="str">
        <f t="shared" si="0"/>
        <v>F dalis. Pagal priemonę remiamų projektų pobūdis:</v>
      </c>
      <c r="C147" s="676"/>
    </row>
    <row r="148" spans="1:3" x14ac:dyDescent="0.25">
      <c r="A148" s="2" t="s">
        <v>770</v>
      </c>
      <c r="B148" s="671" t="str">
        <f t="shared" ref="B148:B157" si="1">B71</f>
        <v>Remiami pelno projektai</v>
      </c>
      <c r="C148" s="672" t="str">
        <f>'10'!E72</f>
        <v>Taip</v>
      </c>
    </row>
    <row r="149" spans="1:3" ht="60" x14ac:dyDescent="0.25">
      <c r="A149" s="2" t="s">
        <v>771</v>
      </c>
      <c r="B149" s="673" t="str">
        <f t="shared" si="1"/>
        <v>Remiami projektai, susiję su žinių perdavimu, įskaitant konsultacijas, mokymą ir keitimąsi žiniomis apie tvarią, ekonominę, socialinę, aplinką ir klimatą tausojančią veiklą (aktualu rodikliui L801)</v>
      </c>
      <c r="C149" s="672" t="str">
        <f>'10'!E73</f>
        <v>Ne</v>
      </c>
    </row>
    <row r="150" spans="1:3" ht="75" x14ac:dyDescent="0.25">
      <c r="A150" s="2" t="s">
        <v>772</v>
      </c>
      <c r="B150" s="673" t="str">
        <f t="shared" si="1"/>
        <v>Remiami projektai, susiję su gamintojų organizacijomis, vietinėmis rinkomis, trumpomis tiekimo grandinėmis ir kokybės schemomis, įskaitant paramą investicijoms, rinkodaros veiklą ir kt. (aktualu rodikliui L802)</v>
      </c>
      <c r="C150" s="672" t="str">
        <f>'10'!E74</f>
        <v>Ne</v>
      </c>
    </row>
    <row r="151" spans="1:3" ht="45" x14ac:dyDescent="0.25">
      <c r="A151" s="2" t="s">
        <v>773</v>
      </c>
      <c r="B151" s="673" t="str">
        <f t="shared" si="1"/>
        <v>Remiami projektai, susiję su atsinaujinančios energijos gamybos pajėgumais, įskaitant biologinę (aktualu rodikliui L803)</v>
      </c>
      <c r="C151" s="672" t="str">
        <f>'10'!E75</f>
        <v>Ne</v>
      </c>
    </row>
    <row r="152" spans="1:3" ht="60" x14ac:dyDescent="0.25">
      <c r="A152" s="2" t="s">
        <v>774</v>
      </c>
      <c r="B152" s="673" t="str">
        <f t="shared" si="1"/>
        <v>Remiami projektai, prisidedantys prie aplinkos tvarumo, klimato kaitos švelninimo bei prisitaikymo prie jos tikslų įgyvendinimo kaimo vietovėse (aktualu rodikliui L804)</v>
      </c>
      <c r="C152" s="672" t="str">
        <f>'10'!E76</f>
        <v>Ne</v>
      </c>
    </row>
    <row r="153" spans="1:3" ht="30" x14ac:dyDescent="0.25">
      <c r="A153" s="2" t="s">
        <v>775</v>
      </c>
      <c r="B153" s="673" t="str">
        <f t="shared" si="1"/>
        <v>Remiami projektai, kurie kuria darbo vietas (aktualu rodikliui L805)</v>
      </c>
      <c r="C153" s="672" t="str">
        <f>'10'!E77</f>
        <v>Taip</v>
      </c>
    </row>
    <row r="154" spans="1:3" ht="30" x14ac:dyDescent="0.25">
      <c r="A154" s="2" t="s">
        <v>776</v>
      </c>
      <c r="B154" s="673" t="str">
        <f t="shared" si="1"/>
        <v>Remiami kaimo verslų, įskaitant bioekonomiką, projektai (aktualu rodikliui L 806)</v>
      </c>
      <c r="C154" s="672" t="str">
        <f>'10'!E78</f>
        <v>Taip</v>
      </c>
    </row>
    <row r="155" spans="1:3" ht="30" x14ac:dyDescent="0.25">
      <c r="A155" s="2" t="s">
        <v>777</v>
      </c>
      <c r="B155" s="673" t="str">
        <f t="shared" si="1"/>
        <v>Remiami projektai, susiję su sumanių kaimų strategijomis (aktualu rodikliui L807)</v>
      </c>
      <c r="C155" s="672" t="str">
        <f>'10'!E79</f>
        <v>Ne</v>
      </c>
    </row>
    <row r="156" spans="1:3" ht="30" x14ac:dyDescent="0.25">
      <c r="A156" s="2" t="s">
        <v>778</v>
      </c>
      <c r="B156" s="673" t="str">
        <f t="shared" si="1"/>
        <v>Remiami projektai, gerinantys paslaugų prieinamumą ir infrastruktūrą (aktualu rodikliui L808)</v>
      </c>
      <c r="C156" s="672" t="str">
        <f>'10'!E80</f>
        <v>Taip</v>
      </c>
    </row>
    <row r="157" spans="1:3" ht="30" x14ac:dyDescent="0.25">
      <c r="A157" s="2" t="s">
        <v>779</v>
      </c>
      <c r="B157" s="673" t="str">
        <f t="shared" si="1"/>
        <v>Remiami socialinės įtraukties projektai (aktualu rodikliui L809)</v>
      </c>
      <c r="C157" s="672" t="str">
        <f>'10'!E81</f>
        <v>Ne</v>
      </c>
    </row>
    <row r="158" spans="1:3" x14ac:dyDescent="0.25">
      <c r="A158" s="2"/>
      <c r="B158" s="649"/>
      <c r="C158" s="685"/>
    </row>
    <row r="159" spans="1:3" x14ac:dyDescent="0.25">
      <c r="A159" s="1"/>
      <c r="B159" s="362"/>
      <c r="C159" s="686" t="str">
        <f>'10'!F6</f>
        <v>3 priemonė</v>
      </c>
    </row>
    <row r="160" spans="1:3" x14ac:dyDescent="0.25">
      <c r="A160" s="2" t="s">
        <v>188</v>
      </c>
      <c r="B160" s="509" t="str">
        <f>B83</f>
        <v>Priemonės pavadinimas</v>
      </c>
      <c r="C160" s="670" t="str">
        <f>'10'!F7</f>
        <v>Skaitmeninimo skatinimas žemės ūkio sektoriuje</v>
      </c>
    </row>
    <row r="161" spans="1:3" x14ac:dyDescent="0.25">
      <c r="A161" s="2" t="s">
        <v>189</v>
      </c>
      <c r="B161" s="671" t="str">
        <f t="shared" ref="B161:B224" si="2">B84</f>
        <v>Priemonės rūšis</v>
      </c>
      <c r="C161" s="670" t="str">
        <f>'10'!F8</f>
        <v>Žemės ūkio verslas</v>
      </c>
    </row>
    <row r="162" spans="1:3" ht="30" x14ac:dyDescent="0.25">
      <c r="A162" s="2" t="s">
        <v>190</v>
      </c>
      <c r="B162" s="671" t="str">
        <f t="shared" si="2"/>
        <v>VVG teritorijos poreikių, kuriuos tenkina priemonė, skaičius</v>
      </c>
      <c r="C162" s="670">
        <f>'10'!F9</f>
        <v>1</v>
      </c>
    </row>
    <row r="163" spans="1:3" x14ac:dyDescent="0.25">
      <c r="A163" s="2" t="s">
        <v>191</v>
      </c>
      <c r="B163" s="671" t="str">
        <f t="shared" si="2"/>
        <v>BŽŪP tikslų, kuriuos įgyvendina priemonė, skaičius</v>
      </c>
      <c r="C163" s="670">
        <f>'10'!F10</f>
        <v>2</v>
      </c>
    </row>
    <row r="164" spans="1:3" ht="45" x14ac:dyDescent="0.25">
      <c r="A164" s="2" t="s">
        <v>192</v>
      </c>
      <c r="B164" s="671" t="str">
        <f t="shared" si="2"/>
        <v>Pagrindinis BŽŪP tikslas, kurį įgyvendina VPS priemonė</v>
      </c>
      <c r="C164" s="672" t="str">
        <f>'10'!F11</f>
        <v>XCO. Modernizuoti sektorių skatinant žemės ūkio ir kaimo vietovių žinias, inovacijas ir skaitmeninimą bei dalijimąsi jomis, taip pat skatinant jų diegimą</v>
      </c>
    </row>
    <row r="165" spans="1:3" ht="30" x14ac:dyDescent="0.25">
      <c r="A165" s="2" t="s">
        <v>193</v>
      </c>
      <c r="B165" s="673" t="str">
        <f t="shared" si="2"/>
        <v>Ar priemonė prisideda prie 4 konkretaus BŽŪP tikslo? (tikslas nurodytas 5 lape)</v>
      </c>
      <c r="C165" s="672" t="str">
        <f>'10'!F12</f>
        <v>Ne</v>
      </c>
    </row>
    <row r="166" spans="1:3" ht="30" x14ac:dyDescent="0.25">
      <c r="A166" s="2" t="s">
        <v>194</v>
      </c>
      <c r="B166" s="673" t="str">
        <f t="shared" si="2"/>
        <v>Ar priemonė prisideda prie 5 konkretaus BŽŪP tikslo? (tikslas nurodytas 5 lape)</v>
      </c>
      <c r="C166" s="672" t="str">
        <f>'10'!F13</f>
        <v>Ne</v>
      </c>
    </row>
    <row r="167" spans="1:3" ht="30" x14ac:dyDescent="0.25">
      <c r="A167" s="2" t="s">
        <v>195</v>
      </c>
      <c r="B167" s="673" t="str">
        <f t="shared" si="2"/>
        <v>Ar priemonė prisideda prie 6 konkretaus BŽŪP tikslo? (tikslas nurodytas 5 lape)</v>
      </c>
      <c r="C167" s="672" t="str">
        <f>'10'!F14</f>
        <v>Ne</v>
      </c>
    </row>
    <row r="168" spans="1:3" ht="30" x14ac:dyDescent="0.25">
      <c r="A168" s="2" t="s">
        <v>196</v>
      </c>
      <c r="B168" s="673" t="str">
        <f t="shared" si="2"/>
        <v>Ar priemonė prisideda prie 9 konkretaus BŽŪP tikslo? (tikslas nurodytas 5 lape)</v>
      </c>
      <c r="C168" s="672" t="str">
        <f>'10'!F15</f>
        <v>Ne</v>
      </c>
    </row>
    <row r="169" spans="1:3" x14ac:dyDescent="0.25">
      <c r="A169" s="2" t="s">
        <v>94</v>
      </c>
      <c r="B169" s="675" t="str">
        <f t="shared" si="2"/>
        <v>A dalis. Priemonės intervencijos logika:</v>
      </c>
      <c r="C169" s="676"/>
    </row>
    <row r="170" spans="1:3" ht="255" x14ac:dyDescent="0.25">
      <c r="A170" s="2" t="s">
        <v>197</v>
      </c>
      <c r="B170" s="673" t="str">
        <f t="shared" si="2"/>
        <v>Priemonės tikslas, ryšys su pagrindiniu BŽŪP tikslu ir VVG teritorijos poreikiais (problemomis ir (arba) potencialu), ryšys su VPS tema (jei taikoma)</v>
      </c>
      <c r="C170" s="677" t="str">
        <f>'10'!F17</f>
        <v>Priemonės tikslas – skatinant inovacijų diegimą ir investicijas į skaitmenizavimą, žemės ūkio sektoriaus modernizavimą rajone. Priemonės įgyvendinimas skatins produkcijos iš vietos žaliavų gaminimą, ūkyje užaugintos produkcijos perdirbimą, inovacijų, skaitmeninimo, naujų technologijų, bei procesų diegimą, siekiant sukurti geresnės kokybės produktus. Ši priemonė siejasi su pagrindiniu BŽŪP tikslu XCO, kadangi bus diegiamos inovacijos ir skaitmeninimas.
Šia priemone siekiama prisidėti prie rajono ŽŪ sektoriaus skaitmeninimo (R3) ir ekonominio augimo, naujų darbo vietų kūrimo  (R.37).
VVG teritorija turi potencialo šiai priemonei įgyvendinti, nes didžioji dalis rajono gyventojų – jauni, darbingo amžiaus, 66,38 proc. teritorijos sudaro žemės ūkio naudmenos, o rajone veikia beveik 4 000 įvairios specializacijos ir dydžių ūkiai.</v>
      </c>
    </row>
    <row r="171" spans="1:3" ht="120" x14ac:dyDescent="0.25">
      <c r="A171" s="2" t="s">
        <v>198</v>
      </c>
      <c r="B171" s="671" t="str">
        <f t="shared" si="2"/>
        <v>Pokytis, kurio siekiama VPS priemone</v>
      </c>
      <c r="C171" s="677" t="str">
        <f>'10'!F18</f>
        <v>Ši priemonė prisideda prie VPS poreikio – skatinti ekonominę plėtrą, kuriant darbo vietas, plečiant paslaugų spektrą, diegiant inovacijas, skaitmeninimą – tenkinimo,  kadangi skatinant žemės ūkio sektoriaus pokyčius bus paskatinta ir rajono ekonominė plėtra, skaitmeninimas ir inovacijų diegimas, sukurtos naujos darbo vietos. Pokyčių kiekybiniai rodikliai pateikti 14-oje lentelėje.</v>
      </c>
    </row>
    <row r="172" spans="1:3" ht="30" x14ac:dyDescent="0.25">
      <c r="A172" s="2" t="s">
        <v>199</v>
      </c>
      <c r="B172" s="509" t="str">
        <f t="shared" si="2"/>
        <v>Kaip priemonė prisidės prie horizontalaus tikslo d įgyvendinimo? (pildoma, jei taikoma)</v>
      </c>
      <c r="C172" s="677" t="str">
        <f>'10'!F19</f>
        <v>Netaikoma</v>
      </c>
    </row>
    <row r="173" spans="1:3" ht="30" x14ac:dyDescent="0.25">
      <c r="A173" s="2" t="s">
        <v>200</v>
      </c>
      <c r="B173" s="509" t="str">
        <f t="shared" si="2"/>
        <v>Kaip priemonė prisidės prie horizontalaus tikslo e įgyvendinimo? (pildoma, jei taikoma)</v>
      </c>
      <c r="C173" s="677" t="str">
        <f>'10'!F20</f>
        <v>Netaikoma</v>
      </c>
    </row>
    <row r="174" spans="1:3" ht="30" x14ac:dyDescent="0.25">
      <c r="A174" s="2" t="s">
        <v>201</v>
      </c>
      <c r="B174" s="509" t="str">
        <f t="shared" si="2"/>
        <v>Kaip priemonė prisidės prie horizontalaus tikslo f įgyvendinimo? (pildoma, jei taikoma)</v>
      </c>
      <c r="C174" s="677" t="str">
        <f>'10'!F21</f>
        <v>Netaikoma</v>
      </c>
    </row>
    <row r="175" spans="1:3" ht="30" x14ac:dyDescent="0.25">
      <c r="A175" s="2" t="s">
        <v>202</v>
      </c>
      <c r="B175" s="509" t="str">
        <f t="shared" si="2"/>
        <v>Kaip priemonė prisidės prie horizontalaus tikslo i įgyvendinimo? (pildoma, jei taikoma)</v>
      </c>
      <c r="C175" s="677" t="str">
        <f>'10'!F22</f>
        <v>Netaikoma</v>
      </c>
    </row>
    <row r="176" spans="1:3" ht="30" x14ac:dyDescent="0.25">
      <c r="A176" s="2" t="s">
        <v>203</v>
      </c>
      <c r="B176" s="675" t="str">
        <f t="shared" si="2"/>
        <v>B dalis. Pareiškėjų ir projektų tinkamumo sąlygos, projektų atrankos principai:</v>
      </c>
      <c r="C176" s="676"/>
    </row>
    <row r="177" spans="1:3" ht="60" x14ac:dyDescent="0.25">
      <c r="A177" s="2" t="s">
        <v>204</v>
      </c>
      <c r="B177" s="509" t="str">
        <f t="shared" si="2"/>
        <v>Pagal priemonę remiamos veiklos</v>
      </c>
      <c r="C177" s="677" t="str">
        <f>'10'!F24</f>
        <v xml:space="preserve">Parama teikiama įvairių  žemės ūkio verslų kūrimui ir plėtrai, produktų gamybai, apdorojimui, perdirbimui, jų pardavimui, taip pat inovacijų diegimui ir ūkių skaitmeninimui </v>
      </c>
    </row>
    <row r="178" spans="1:3" ht="30" x14ac:dyDescent="0.25">
      <c r="A178" s="2" t="s">
        <v>205</v>
      </c>
      <c r="B178" s="671" t="str">
        <f t="shared" si="2"/>
        <v>Tinkami pareiškėjai ir partneriai (jei taikomas reikalavimas projektus įgyvendinti su partneriais)</v>
      </c>
      <c r="C178" s="677" t="str">
        <f>'10'!F25</f>
        <v>Ūkininkai, įregistravę ūkį ir žemės ūkio valdą savo vardu, veikiantys VVG teritorijoje</v>
      </c>
    </row>
    <row r="179" spans="1:3" ht="30" x14ac:dyDescent="0.25">
      <c r="A179" s="2" t="s">
        <v>206</v>
      </c>
      <c r="B179" s="671" t="str">
        <f t="shared" si="2"/>
        <v>Priemonės tikslinė grupė (pildoma, jei nesutampa su tinkamais pareiškėjais ir (arba) partneriais)</v>
      </c>
      <c r="C179" s="677">
        <f>'10'!F26</f>
        <v>0</v>
      </c>
    </row>
    <row r="180" spans="1:3" x14ac:dyDescent="0.25">
      <c r="A180" s="2" t="s">
        <v>725</v>
      </c>
      <c r="B180" s="509" t="str">
        <f t="shared" si="2"/>
        <v>Tinkamumo sąlygos pareiškėjams ir projektams</v>
      </c>
      <c r="C180" s="677" t="str">
        <f>'10'!F27</f>
        <v>Sąlygos nustatytos SP ir VP administravimo taisyklėse</v>
      </c>
    </row>
    <row r="181" spans="1:3" ht="60" x14ac:dyDescent="0.25">
      <c r="A181" s="2" t="s">
        <v>726</v>
      </c>
      <c r="B181" s="673" t="str">
        <f t="shared" si="2"/>
        <v>Projektų atrankos principai</v>
      </c>
      <c r="C181" s="677" t="str">
        <f>'10'!F28</f>
        <v xml:space="preserve">1. parama skirta investicijoms į ŽŪ skaitmeninimą; 
2. Paraišką teikia fizinis asmuo jaunesnis kaip 40 metų 
3. Investuojama į žemės ūkio produkcijos perdirbimą ir rinkodarą </v>
      </c>
    </row>
    <row r="182" spans="1:3" x14ac:dyDescent="0.25">
      <c r="A182" s="2" t="s">
        <v>727</v>
      </c>
      <c r="B182" s="509" t="str">
        <f t="shared" si="2"/>
        <v>Planuojamų kvietimų teikti paraiškas skaičius</v>
      </c>
      <c r="C182" s="670">
        <f>'10'!F29</f>
        <v>1</v>
      </c>
    </row>
    <row r="183" spans="1:3" x14ac:dyDescent="0.25">
      <c r="A183" s="2" t="s">
        <v>728</v>
      </c>
      <c r="B183" s="651" t="str">
        <f t="shared" si="2"/>
        <v>C dalis. Paramos dydžiai:</v>
      </c>
      <c r="C183" s="676"/>
    </row>
    <row r="184" spans="1:3" x14ac:dyDescent="0.25">
      <c r="A184" s="2" t="s">
        <v>729</v>
      </c>
      <c r="B184" s="509" t="str">
        <f t="shared" si="2"/>
        <v>Didžiausia paramos suma vietos projektui, Eur</v>
      </c>
      <c r="C184" s="677">
        <f>'10'!F31</f>
        <v>80000</v>
      </c>
    </row>
    <row r="185" spans="1:3" x14ac:dyDescent="0.25">
      <c r="A185" s="2" t="s">
        <v>730</v>
      </c>
      <c r="B185" s="509" t="str">
        <f t="shared" si="2"/>
        <v xml:space="preserve">Paramos lyginamoji dalis, proc. </v>
      </c>
      <c r="C185" s="677" t="str">
        <f>'10'!F32</f>
        <v>iki 65 proc.</v>
      </c>
    </row>
    <row r="186" spans="1:3" x14ac:dyDescent="0.25">
      <c r="A186" s="2" t="s">
        <v>731</v>
      </c>
      <c r="B186" s="509" t="str">
        <f t="shared" si="2"/>
        <v>Planuojama paramos suma priemonei, Eur</v>
      </c>
      <c r="C186" s="678">
        <f>'10'!F33</f>
        <v>80000</v>
      </c>
    </row>
    <row r="187" spans="1:3" x14ac:dyDescent="0.25">
      <c r="A187" s="2" t="s">
        <v>732</v>
      </c>
      <c r="B187" s="509" t="str">
        <f t="shared" si="2"/>
        <v>Planuojama paremti projektų (rodiklis L700)</v>
      </c>
      <c r="C187" s="679">
        <f>'10'!F34</f>
        <v>1</v>
      </c>
    </row>
    <row r="188" spans="1:3" x14ac:dyDescent="0.25">
      <c r="A188" s="2" t="s">
        <v>733</v>
      </c>
      <c r="B188" s="509" t="str">
        <f t="shared" si="2"/>
        <v>Paaiškinimas, kaip nustatyta rodiklio L700 reikšmė</v>
      </c>
      <c r="C188" s="677" t="str">
        <f>'10'!F35</f>
        <v>Pagal maksimalią paramos sumą.</v>
      </c>
    </row>
    <row r="189" spans="1:3" ht="30" x14ac:dyDescent="0.25">
      <c r="A189" s="2" t="s">
        <v>734</v>
      </c>
      <c r="B189" s="651" t="str">
        <f t="shared" si="2"/>
        <v>D dalis. Priemonės indėlis į ES ir nacionalinių horizontaliųjų principų įgyvendinimą:</v>
      </c>
      <c r="C189" s="676"/>
    </row>
    <row r="190" spans="1:3" x14ac:dyDescent="0.25">
      <c r="A190" s="2" t="s">
        <v>735</v>
      </c>
      <c r="B190" s="680" t="str">
        <f t="shared" si="2"/>
        <v>Subregioninės vietovės principas:</v>
      </c>
      <c r="C190" s="676"/>
    </row>
    <row r="191" spans="1:3" ht="30" x14ac:dyDescent="0.25">
      <c r="A191" s="2" t="s">
        <v>736</v>
      </c>
      <c r="B191" s="509" t="str">
        <f t="shared" si="2"/>
        <v>Ar siekiama, kad pagal priemonę finansuojami projektai apimtų visas VVG teritorijos seniūnijas?</v>
      </c>
      <c r="C191" s="672" t="str">
        <f>'10'!F38</f>
        <v>Ne</v>
      </c>
    </row>
    <row r="192" spans="1:3" ht="30" x14ac:dyDescent="0.25">
      <c r="A192" s="2" t="s">
        <v>737</v>
      </c>
      <c r="B192" s="509" t="str">
        <f t="shared" si="2"/>
        <v>Pasirinkimo pagrindimas</v>
      </c>
      <c r="C192" s="677" t="str">
        <f>'10'!F39</f>
        <v>Nėra galimybės to padaryti, nes suplanuotas 1 VP, o seniūnijų yra - 11.</v>
      </c>
    </row>
    <row r="193" spans="1:3" x14ac:dyDescent="0.25">
      <c r="A193" s="2" t="s">
        <v>738</v>
      </c>
      <c r="B193" s="680" t="str">
        <f t="shared" si="2"/>
        <v>Partnerystės principas:</v>
      </c>
      <c r="C193" s="676"/>
    </row>
    <row r="194" spans="1:3" ht="30" x14ac:dyDescent="0.25">
      <c r="A194" s="2" t="s">
        <v>739</v>
      </c>
      <c r="B194" s="509" t="str">
        <f t="shared" si="2"/>
        <v>Ar siekiama, kad pagal priemonę finansuojami projektai būtų vykdomi su partneriais?</v>
      </c>
      <c r="C194" s="672" t="str">
        <f>'10'!F41</f>
        <v>Taip, pasirinktinai</v>
      </c>
    </row>
    <row r="195" spans="1:3" ht="45" x14ac:dyDescent="0.25">
      <c r="A195" s="2" t="s">
        <v>740</v>
      </c>
      <c r="B195" s="509" t="str">
        <f t="shared" si="2"/>
        <v>Pasirinkimo pagrindimas</v>
      </c>
      <c r="C195" s="677" t="str">
        <f>'10'!F42</f>
        <v>Pareiškėjai turės galimybę pasirinkti ar projektą įgyvendinti su partneriais ir ne, papildomų atrankos balų už tai skirti neplanuojama</v>
      </c>
    </row>
    <row r="196" spans="1:3" x14ac:dyDescent="0.25">
      <c r="A196" s="2" t="s">
        <v>741</v>
      </c>
      <c r="B196" s="680" t="str">
        <f t="shared" si="2"/>
        <v>Inovacijų principas:</v>
      </c>
      <c r="C196" s="676"/>
    </row>
    <row r="197" spans="1:3" ht="30" x14ac:dyDescent="0.25">
      <c r="A197" s="2" t="s">
        <v>742</v>
      </c>
      <c r="B197" s="509" t="str">
        <f t="shared" si="2"/>
        <v>Ar siekiama, kad pagal priemonę finansuojami projektai būtų skirti inovacijoms vietos lygiu diegti?</v>
      </c>
      <c r="C197" s="672" t="str">
        <f>'10'!F44</f>
        <v>Taip, pasirinktinai</v>
      </c>
    </row>
    <row r="198" spans="1:3" ht="30" x14ac:dyDescent="0.25">
      <c r="A198" s="2" t="s">
        <v>743</v>
      </c>
      <c r="B198" s="509" t="str">
        <f t="shared" si="2"/>
        <v>Pasirinkimo pagrindimas</v>
      </c>
      <c r="C198" s="677" t="str">
        <f>'10'!F45</f>
        <v>Žr. 10.22 p. Skaičius apskaičiuotas įvertinus ankstesnio laikotarpio patirtį.</v>
      </c>
    </row>
    <row r="199" spans="1:3" ht="30" x14ac:dyDescent="0.25">
      <c r="A199" s="2" t="s">
        <v>744</v>
      </c>
      <c r="B199" s="509" t="str">
        <f t="shared" si="2"/>
        <v>Planuojama paremti projektų, skirtų inovacijoms vietos lygiu diegti (rodiklis L710)</v>
      </c>
      <c r="C199" s="679">
        <f>'10'!F46</f>
        <v>0</v>
      </c>
    </row>
    <row r="200" spans="1:3" x14ac:dyDescent="0.25">
      <c r="A200" s="2" t="s">
        <v>745</v>
      </c>
      <c r="B200" s="680" t="str">
        <f t="shared" si="2"/>
        <v>Lyčių lygybė ir nediskriminavimas:</v>
      </c>
      <c r="C200" s="676"/>
    </row>
    <row r="201" spans="1:3" ht="30" x14ac:dyDescent="0.25">
      <c r="A201" s="2" t="s">
        <v>746</v>
      </c>
      <c r="B201" s="509" t="str">
        <f t="shared" si="2"/>
        <v>Ar pagal priemonę finansuojami projektai, skirti lyčių lygybei ir nediskriminavimui?</v>
      </c>
      <c r="C201" s="672" t="str">
        <f>'10'!F48</f>
        <v>Ne</v>
      </c>
    </row>
    <row r="202" spans="1:3" x14ac:dyDescent="0.25">
      <c r="A202" s="2" t="s">
        <v>747</v>
      </c>
      <c r="B202" s="509" t="str">
        <f t="shared" si="2"/>
        <v>Pasirinkimo pagrindimas (jei taip, kaip bus užtikrinta)</v>
      </c>
      <c r="C202" s="677" t="str">
        <f>'10'!F49</f>
        <v>Netaikoma</v>
      </c>
    </row>
    <row r="203" spans="1:3" x14ac:dyDescent="0.25">
      <c r="A203" s="2" t="s">
        <v>748</v>
      </c>
      <c r="B203" s="680" t="str">
        <f t="shared" si="2"/>
        <v>Jaunimas:</v>
      </c>
      <c r="C203" s="676"/>
    </row>
    <row r="204" spans="1:3" ht="30" x14ac:dyDescent="0.25">
      <c r="A204" s="2" t="s">
        <v>749</v>
      </c>
      <c r="B204" s="509" t="str">
        <f t="shared" si="2"/>
        <v>Ar pagal priemonę finansuojami projektai, skirti jaunimui?</v>
      </c>
      <c r="C204" s="672" t="str">
        <f>'10'!F51</f>
        <v>Taip</v>
      </c>
    </row>
    <row r="205" spans="1:3" x14ac:dyDescent="0.25">
      <c r="A205" s="2" t="s">
        <v>750</v>
      </c>
      <c r="B205" s="509" t="str">
        <f t="shared" si="2"/>
        <v>Pasirinkimo pagrindimas (jei taip, kaip bus užtikrinta)</v>
      </c>
      <c r="C205" s="677" t="str">
        <f>'10'!F52</f>
        <v>Žr. 10.22 p.</v>
      </c>
    </row>
    <row r="206" spans="1:3" x14ac:dyDescent="0.25">
      <c r="A206" s="2" t="s">
        <v>751</v>
      </c>
      <c r="B206" s="675" t="str">
        <f t="shared" si="2"/>
        <v>E dalis. Priemonės rezultato rodikliai:</v>
      </c>
      <c r="C206" s="676"/>
    </row>
    <row r="207" spans="1:3" x14ac:dyDescent="0.25">
      <c r="A207" s="2" t="s">
        <v>752</v>
      </c>
      <c r="B207" s="680" t="str">
        <f t="shared" si="2"/>
        <v>SP rezultato rodiklių taikymas priemonei:</v>
      </c>
      <c r="C207" s="676"/>
    </row>
    <row r="208" spans="1:3" x14ac:dyDescent="0.25">
      <c r="A208" s="2" t="s">
        <v>753</v>
      </c>
      <c r="B208" s="681" t="str">
        <f t="shared" si="2"/>
        <v>R.3</v>
      </c>
      <c r="C208" s="687" t="str">
        <f>'10'!F55</f>
        <v>Taip</v>
      </c>
    </row>
    <row r="209" spans="1:3" x14ac:dyDescent="0.25">
      <c r="A209" s="2" t="s">
        <v>754</v>
      </c>
      <c r="B209" s="681" t="str">
        <f t="shared" si="2"/>
        <v>R.37</v>
      </c>
      <c r="C209" s="687" t="str">
        <f>'10'!F56</f>
        <v>Taip</v>
      </c>
    </row>
    <row r="210" spans="1:3" x14ac:dyDescent="0.25">
      <c r="A210" s="2" t="s">
        <v>755</v>
      </c>
      <c r="B210" s="681" t="str">
        <f t="shared" si="2"/>
        <v>R.39</v>
      </c>
      <c r="C210" s="687" t="str">
        <f>'10'!F57</f>
        <v>Ne</v>
      </c>
    </row>
    <row r="211" spans="1:3" x14ac:dyDescent="0.25">
      <c r="A211" s="2" t="s">
        <v>756</v>
      </c>
      <c r="B211" s="681" t="str">
        <f t="shared" si="2"/>
        <v>R.41</v>
      </c>
      <c r="C211" s="687" t="str">
        <f>'10'!F58</f>
        <v>Ne</v>
      </c>
    </row>
    <row r="212" spans="1:3" x14ac:dyDescent="0.25">
      <c r="A212" s="2" t="s">
        <v>757</v>
      </c>
      <c r="B212" s="681" t="str">
        <f t="shared" si="2"/>
        <v>R.42</v>
      </c>
      <c r="C212" s="687" t="str">
        <f>'10'!F59</f>
        <v>Ne</v>
      </c>
    </row>
    <row r="213" spans="1:3" x14ac:dyDescent="0.25">
      <c r="A213" s="2" t="s">
        <v>758</v>
      </c>
      <c r="B213" s="680" t="str">
        <f t="shared" si="2"/>
        <v>VPS rodiklių taikymas priemonei:</v>
      </c>
      <c r="C213" s="688"/>
    </row>
    <row r="214" spans="1:3" x14ac:dyDescent="0.25">
      <c r="A214" s="2" t="s">
        <v>759</v>
      </c>
      <c r="B214" s="681" t="str">
        <f t="shared" si="2"/>
        <v>RASE-P.1</v>
      </c>
      <c r="C214" s="687" t="str">
        <f>'10'!F61</f>
        <v>Ne</v>
      </c>
    </row>
    <row r="215" spans="1:3" x14ac:dyDescent="0.25">
      <c r="A215" s="2" t="s">
        <v>760</v>
      </c>
      <c r="B215" s="681" t="str">
        <f t="shared" si="2"/>
        <v>RASE-P.2</v>
      </c>
      <c r="C215" s="687" t="str">
        <f>'10'!F62</f>
        <v>Ne</v>
      </c>
    </row>
    <row r="216" spans="1:3" x14ac:dyDescent="0.25">
      <c r="A216" s="2" t="s">
        <v>761</v>
      </c>
      <c r="B216" s="681" t="str">
        <f t="shared" si="2"/>
        <v>RASE-P.3</v>
      </c>
      <c r="C216" s="687" t="str">
        <f>'10'!F63</f>
        <v>Ne</v>
      </c>
    </row>
    <row r="217" spans="1:3" x14ac:dyDescent="0.25">
      <c r="A217" s="2" t="s">
        <v>762</v>
      </c>
      <c r="B217" s="681" t="str">
        <f t="shared" si="2"/>
        <v>RASE-P.4</v>
      </c>
      <c r="C217" s="687" t="str">
        <f>'10'!F64</f>
        <v>Ne</v>
      </c>
    </row>
    <row r="218" spans="1:3" x14ac:dyDescent="0.25">
      <c r="A218" s="2" t="s">
        <v>763</v>
      </c>
      <c r="B218" s="681" t="str">
        <f t="shared" si="2"/>
        <v>RASE-P.5</v>
      </c>
      <c r="C218" s="687" t="str">
        <f>'10'!F65</f>
        <v>Ne</v>
      </c>
    </row>
    <row r="219" spans="1:3" x14ac:dyDescent="0.25">
      <c r="A219" s="2" t="s">
        <v>764</v>
      </c>
      <c r="B219" s="681" t="str">
        <f t="shared" si="2"/>
        <v>RASE-P.6</v>
      </c>
      <c r="C219" s="687" t="str">
        <f>'10'!F66</f>
        <v>Ne</v>
      </c>
    </row>
    <row r="220" spans="1:3" x14ac:dyDescent="0.25">
      <c r="A220" s="2" t="s">
        <v>765</v>
      </c>
      <c r="B220" s="681" t="str">
        <f t="shared" si="2"/>
        <v>RASE-P.7</v>
      </c>
      <c r="C220" s="687" t="str">
        <f>'10'!F67</f>
        <v>Ne</v>
      </c>
    </row>
    <row r="221" spans="1:3" x14ac:dyDescent="0.25">
      <c r="A221" s="2" t="s">
        <v>766</v>
      </c>
      <c r="B221" s="681" t="str">
        <f t="shared" si="2"/>
        <v>RASE-P.8</v>
      </c>
      <c r="C221" s="687" t="str">
        <f>'10'!F68</f>
        <v>Ne</v>
      </c>
    </row>
    <row r="222" spans="1:3" x14ac:dyDescent="0.25">
      <c r="A222" s="2" t="s">
        <v>767</v>
      </c>
      <c r="B222" s="681" t="str">
        <f t="shared" si="2"/>
        <v>RASE-P.9</v>
      </c>
      <c r="C222" s="687" t="str">
        <f>'10'!F69</f>
        <v>Ne</v>
      </c>
    </row>
    <row r="223" spans="1:3" x14ac:dyDescent="0.25">
      <c r="A223" s="2" t="s">
        <v>768</v>
      </c>
      <c r="B223" s="683" t="str">
        <f t="shared" si="2"/>
        <v>RASE-P.10</v>
      </c>
      <c r="C223" s="689" t="str">
        <f>'10'!F70</f>
        <v>Ne</v>
      </c>
    </row>
    <row r="224" spans="1:3" x14ac:dyDescent="0.25">
      <c r="A224" s="2" t="s">
        <v>769</v>
      </c>
      <c r="B224" s="675" t="str">
        <f t="shared" si="2"/>
        <v>F dalis. Pagal priemonę remiamų projektų pobūdis:</v>
      </c>
      <c r="C224" s="676"/>
    </row>
    <row r="225" spans="1:3" x14ac:dyDescent="0.25">
      <c r="A225" s="2" t="s">
        <v>770</v>
      </c>
      <c r="B225" s="671" t="str">
        <f t="shared" ref="B225:B234" si="3">B148</f>
        <v>Remiami pelno projektai</v>
      </c>
      <c r="C225" s="672" t="str">
        <f>'10'!F72</f>
        <v>Taip</v>
      </c>
    </row>
    <row r="226" spans="1:3" ht="60" x14ac:dyDescent="0.25">
      <c r="A226" s="2" t="s">
        <v>771</v>
      </c>
      <c r="B226" s="673" t="str">
        <f t="shared" si="3"/>
        <v>Remiami projektai, susiję su žinių perdavimu, įskaitant konsultacijas, mokymą ir keitimąsi žiniomis apie tvarią, ekonominę, socialinę, aplinką ir klimatą tausojančią veiklą (aktualu rodikliui L801)</v>
      </c>
      <c r="C226" s="672" t="str">
        <f>'10'!F73</f>
        <v>Taip</v>
      </c>
    </row>
    <row r="227" spans="1:3" ht="75" x14ac:dyDescent="0.25">
      <c r="A227" s="2" t="s">
        <v>772</v>
      </c>
      <c r="B227" s="673" t="str">
        <f t="shared" si="3"/>
        <v>Remiami projektai, susiję su gamintojų organizacijomis, vietinėmis rinkomis, trumpomis tiekimo grandinėmis ir kokybės schemomis, įskaitant paramą investicijoms, rinkodaros veiklą ir kt. (aktualu rodikliui L802)</v>
      </c>
      <c r="C227" s="672" t="str">
        <f>'10'!F74</f>
        <v>Ne</v>
      </c>
    </row>
    <row r="228" spans="1:3" ht="45" x14ac:dyDescent="0.25">
      <c r="A228" s="2" t="s">
        <v>773</v>
      </c>
      <c r="B228" s="673" t="str">
        <f t="shared" si="3"/>
        <v>Remiami projektai, susiję su atsinaujinančios energijos gamybos pajėgumais, įskaitant biologinę (aktualu rodikliui L803)</v>
      </c>
      <c r="C228" s="672" t="str">
        <f>'10'!F75</f>
        <v>Ne</v>
      </c>
    </row>
    <row r="229" spans="1:3" ht="60" x14ac:dyDescent="0.25">
      <c r="A229" s="2" t="s">
        <v>774</v>
      </c>
      <c r="B229" s="673" t="str">
        <f t="shared" si="3"/>
        <v>Remiami projektai, prisidedantys prie aplinkos tvarumo, klimato kaitos švelninimo bei prisitaikymo prie jos tikslų įgyvendinimo kaimo vietovėse (aktualu rodikliui L804)</v>
      </c>
      <c r="C229" s="672" t="str">
        <f>'10'!F76</f>
        <v>Ne</v>
      </c>
    </row>
    <row r="230" spans="1:3" ht="30" x14ac:dyDescent="0.25">
      <c r="A230" s="2" t="s">
        <v>775</v>
      </c>
      <c r="B230" s="673" t="str">
        <f t="shared" si="3"/>
        <v>Remiami projektai, kurie kuria darbo vietas (aktualu rodikliui L805)</v>
      </c>
      <c r="C230" s="672" t="str">
        <f>'10'!F77</f>
        <v>Taip</v>
      </c>
    </row>
    <row r="231" spans="1:3" ht="30" x14ac:dyDescent="0.25">
      <c r="A231" s="2" t="s">
        <v>776</v>
      </c>
      <c r="B231" s="673" t="str">
        <f t="shared" si="3"/>
        <v>Remiami kaimo verslų, įskaitant bioekonomiką, projektai (aktualu rodikliui L 806)</v>
      </c>
      <c r="C231" s="672" t="str">
        <f>'10'!F78</f>
        <v>Ne</v>
      </c>
    </row>
    <row r="232" spans="1:3" ht="30" x14ac:dyDescent="0.25">
      <c r="A232" s="2" t="s">
        <v>777</v>
      </c>
      <c r="B232" s="673" t="str">
        <f t="shared" si="3"/>
        <v>Remiami projektai, susiję su sumanių kaimų strategijomis (aktualu rodikliui L807)</v>
      </c>
      <c r="C232" s="672" t="str">
        <f>'10'!F79</f>
        <v>Ne</v>
      </c>
    </row>
    <row r="233" spans="1:3" ht="30" x14ac:dyDescent="0.25">
      <c r="A233" s="2" t="s">
        <v>778</v>
      </c>
      <c r="B233" s="673" t="str">
        <f t="shared" si="3"/>
        <v>Remiami projektai, gerinantys paslaugų prieinamumą ir infrastruktūrą (aktualu rodikliui L808)</v>
      </c>
      <c r="C233" s="672" t="str">
        <f>'10'!F80</f>
        <v>Ne</v>
      </c>
    </row>
    <row r="234" spans="1:3" ht="30" x14ac:dyDescent="0.25">
      <c r="A234" s="2" t="s">
        <v>779</v>
      </c>
      <c r="B234" s="673" t="str">
        <f t="shared" si="3"/>
        <v>Remiami socialinės įtraukties projektai (aktualu rodikliui L809)</v>
      </c>
      <c r="C234" s="672" t="str">
        <f>'10'!F81</f>
        <v>Ne</v>
      </c>
    </row>
    <row r="235" spans="1:3" x14ac:dyDescent="0.25">
      <c r="B235" s="649"/>
      <c r="C235" s="685"/>
    </row>
    <row r="236" spans="1:3" x14ac:dyDescent="0.25">
      <c r="A236" s="1"/>
      <c r="B236" s="362"/>
      <c r="C236" s="686" t="str">
        <f>'10'!G6</f>
        <v>4 priemonė</v>
      </c>
    </row>
    <row r="237" spans="1:3" x14ac:dyDescent="0.25">
      <c r="A237" s="2" t="s">
        <v>188</v>
      </c>
      <c r="B237" s="509" t="str">
        <f>B160</f>
        <v>Priemonės pavadinimas</v>
      </c>
      <c r="C237" s="670" t="str">
        <f>'10'!G7</f>
        <v>NVO socialinio verslo kūrimas ir plėtra</v>
      </c>
    </row>
    <row r="238" spans="1:3" x14ac:dyDescent="0.25">
      <c r="A238" s="2" t="s">
        <v>189</v>
      </c>
      <c r="B238" s="671" t="str">
        <f t="shared" ref="B238:B301" si="4">B161</f>
        <v>Priemonės rūšis</v>
      </c>
      <c r="C238" s="670" t="str">
        <f>'10'!G8</f>
        <v>Socialinis verslas</v>
      </c>
    </row>
    <row r="239" spans="1:3" ht="30" x14ac:dyDescent="0.25">
      <c r="A239" s="2" t="s">
        <v>190</v>
      </c>
      <c r="B239" s="671" t="str">
        <f t="shared" si="4"/>
        <v>VVG teritorijos poreikių, kuriuos tenkina priemonė, skaičius</v>
      </c>
      <c r="C239" s="670">
        <f>'10'!G9</f>
        <v>1</v>
      </c>
    </row>
    <row r="240" spans="1:3" x14ac:dyDescent="0.25">
      <c r="A240" s="2" t="s">
        <v>191</v>
      </c>
      <c r="B240" s="671" t="str">
        <f t="shared" si="4"/>
        <v>BŽŪP tikslų, kuriuos įgyvendina priemonė, skaičius</v>
      </c>
      <c r="C240" s="670">
        <f>'10'!G10</f>
        <v>1</v>
      </c>
    </row>
    <row r="241" spans="1:3" ht="60" x14ac:dyDescent="0.25">
      <c r="A241" s="2" t="s">
        <v>192</v>
      </c>
      <c r="B241" s="671" t="str">
        <f t="shared" si="4"/>
        <v>Pagrindinis BŽŪP tikslas, kurį įgyvendina VPS priemonė</v>
      </c>
      <c r="C241" s="672" t="str">
        <f>'10'!G11</f>
        <v>SO8. Skatinti užimtumą, augimą, lyčių lygybę, įskaitant moterų dalyvavimą ūkininkavimo veikloje, socialinę įtrauktį ir vietos plėtrą kaimo vietovėse, įskaitant žiedinę bioekonomiką ir tvarią miškininkystę</v>
      </c>
    </row>
    <row r="242" spans="1:3" ht="30" x14ac:dyDescent="0.25">
      <c r="A242" s="2" t="s">
        <v>193</v>
      </c>
      <c r="B242" s="673" t="str">
        <f t="shared" si="4"/>
        <v>Ar priemonė prisideda prie 4 konkretaus BŽŪP tikslo? (tikslas nurodytas 5 lape)</v>
      </c>
      <c r="C242" s="672" t="str">
        <f>'10'!G12</f>
        <v>Ne</v>
      </c>
    </row>
    <row r="243" spans="1:3" ht="30" x14ac:dyDescent="0.25">
      <c r="A243" s="2" t="s">
        <v>194</v>
      </c>
      <c r="B243" s="673" t="str">
        <f t="shared" si="4"/>
        <v>Ar priemonė prisideda prie 5 konkretaus BŽŪP tikslo? (tikslas nurodytas 5 lape)</v>
      </c>
      <c r="C243" s="672" t="str">
        <f>'10'!G13</f>
        <v>Ne</v>
      </c>
    </row>
    <row r="244" spans="1:3" ht="30" x14ac:dyDescent="0.25">
      <c r="A244" s="2" t="s">
        <v>195</v>
      </c>
      <c r="B244" s="673" t="str">
        <f t="shared" si="4"/>
        <v>Ar priemonė prisideda prie 6 konkretaus BŽŪP tikslo? (tikslas nurodytas 5 lape)</v>
      </c>
      <c r="C244" s="672" t="str">
        <f>'10'!G14</f>
        <v>Ne</v>
      </c>
    </row>
    <row r="245" spans="1:3" ht="30" x14ac:dyDescent="0.25">
      <c r="A245" s="2" t="s">
        <v>196</v>
      </c>
      <c r="B245" s="673" t="str">
        <f t="shared" si="4"/>
        <v>Ar priemonė prisideda prie 9 konkretaus BŽŪP tikslo? (tikslas nurodytas 5 lape)</v>
      </c>
      <c r="C245" s="672" t="str">
        <f>'10'!G15</f>
        <v>Ne</v>
      </c>
    </row>
    <row r="246" spans="1:3" x14ac:dyDescent="0.25">
      <c r="A246" s="2" t="s">
        <v>94</v>
      </c>
      <c r="B246" s="675" t="str">
        <f t="shared" si="4"/>
        <v>A dalis. Priemonės intervencijos logika:</v>
      </c>
      <c r="C246" s="676"/>
    </row>
    <row r="247" spans="1:3" ht="300" x14ac:dyDescent="0.25">
      <c r="A247" s="2" t="s">
        <v>197</v>
      </c>
      <c r="B247" s="673" t="str">
        <f t="shared" si="4"/>
        <v>Priemonės tikslas, ryšys su pagrindiniu BŽŪP tikslu ir VVG teritorijos poreikiais (problemomis ir (arba) potencialu), ryšys su VPS tema (jei taikoma)</v>
      </c>
      <c r="C247" s="677" t="str">
        <f>'10'!G17</f>
        <v>Priemonės tikslas – įvairinti socialinių paslaugų teikimą vietos gyventojams, prisidėti prie rajono socialinių problemų sprendimo, kuriant ir plėtojant socialinį verslą. Bus siekiama kurti ir plėtoti vietos gyventojams reikalingas socialinės pagalbos paslaugas. Priemonė siejasi su BŽŪP tikslu SO8, kadangi bus skatinamas užimtumas, prisidedama prie socialinės įtraukties ir vietos plėtros kaimo vietovėse. 
Šia priemone siekiama prisidėti prie rajono ekonominės plėtros, naujų darbo vietų kūrimo  (R.37), naujų verslo šakų kūrimo ir plėtros (R.39). Taip pat sudaryti palankesnes sąlygas vietos gyventojams naudotis įvairiomis paslaugomis (R.41) ir skatinti socialinę įtrauktį (R.42) rajone.
VVG teritorija turi potencialo šiai priemonei įgyvendinti, nes keičiasi gyventojų socialiniai poreikiai, vis didesniam gyventojų skaičiui, ypatingai senjorams, socialiai atskirtiems žmonėms, reikalinga priežiūra namuose ir įvairių papildomų socialinių paslaugų teikimas</v>
      </c>
    </row>
    <row r="248" spans="1:3" ht="135" x14ac:dyDescent="0.25">
      <c r="A248" s="2" t="s">
        <v>198</v>
      </c>
      <c r="B248" s="671" t="str">
        <f t="shared" si="4"/>
        <v>Pokytis, kurio siekiama VPS priemone</v>
      </c>
      <c r="C248" s="677" t="str">
        <f>'10'!G18</f>
        <v>Ši priemonė prisideda prie VPS poreikio – skatinti ekonominę plėtrą, kuriant darbo vietas, plečiant paslaugų spektrą, diegiant inovacijas, skaitmeninimą; turizmui palankios aplinkos plėtojimas – tenkinimo,  kadangi kuriant naujus ar plečiant esamus socialinius verslus bus paskatinta ekonominė plėtra, sukurtos naujos darbo vietos, išplėstas teikiamų socialinių paslaugų spektras rajone. Pokyčių kiekybiniai rodikliai pateikti 14-oje lentelėje.</v>
      </c>
    </row>
    <row r="249" spans="1:3" ht="30" x14ac:dyDescent="0.25">
      <c r="A249" s="2" t="s">
        <v>199</v>
      </c>
      <c r="B249" s="509" t="str">
        <f t="shared" si="4"/>
        <v>Kaip priemonė prisidės prie horizontalaus tikslo d įgyvendinimo? (pildoma, jei taikoma)</v>
      </c>
      <c r="C249" s="677" t="str">
        <f>'10'!G19</f>
        <v>Netaikoma</v>
      </c>
    </row>
    <row r="250" spans="1:3" ht="30" x14ac:dyDescent="0.25">
      <c r="A250" s="2" t="s">
        <v>200</v>
      </c>
      <c r="B250" s="509" t="str">
        <f t="shared" si="4"/>
        <v>Kaip priemonė prisidės prie horizontalaus tikslo e įgyvendinimo? (pildoma, jei taikoma)</v>
      </c>
      <c r="C250" s="677" t="str">
        <f>'10'!G20</f>
        <v>Netaikoma</v>
      </c>
    </row>
    <row r="251" spans="1:3" ht="30" x14ac:dyDescent="0.25">
      <c r="A251" s="2" t="s">
        <v>201</v>
      </c>
      <c r="B251" s="509" t="str">
        <f t="shared" si="4"/>
        <v>Kaip priemonė prisidės prie horizontalaus tikslo f įgyvendinimo? (pildoma, jei taikoma)</v>
      </c>
      <c r="C251" s="677" t="str">
        <f>'10'!G21</f>
        <v>Netaikoma</v>
      </c>
    </row>
    <row r="252" spans="1:3" ht="30" x14ac:dyDescent="0.25">
      <c r="A252" s="2" t="s">
        <v>202</v>
      </c>
      <c r="B252" s="509" t="str">
        <f t="shared" si="4"/>
        <v>Kaip priemonė prisidės prie horizontalaus tikslo i įgyvendinimo? (pildoma, jei taikoma)</v>
      </c>
      <c r="C252" s="677" t="str">
        <f>'10'!G22</f>
        <v>Netaikoma</v>
      </c>
    </row>
    <row r="253" spans="1:3" ht="30" x14ac:dyDescent="0.25">
      <c r="A253" s="2" t="s">
        <v>203</v>
      </c>
      <c r="B253" s="675" t="str">
        <f t="shared" si="4"/>
        <v>B dalis. Pareiškėjų ir projektų tinkamumo sąlygos, projektų atrankos principai:</v>
      </c>
      <c r="C253" s="676"/>
    </row>
    <row r="254" spans="1:3" ht="90" x14ac:dyDescent="0.25">
      <c r="A254" s="2" t="s">
        <v>204</v>
      </c>
      <c r="B254" s="509" t="str">
        <f t="shared" si="4"/>
        <v>Pagal priemonę remiamos veiklos</v>
      </c>
      <c r="C254" s="677" t="str">
        <f>'10'!G24</f>
        <v>Parama teikiama socialinio verslo kūrimui ir plėtrai, atsižvelgiant į konkrečioje vietovėje iškilusius gyventojų socialinius poreikius. Pagal priemonę bus remiamos veiklos sritys: vaikų priežiūra, paslaugos senjorams, pagalba socialiai atskirtiems žmonėms, įvairios kitos socialinės paslaugos.</v>
      </c>
    </row>
    <row r="255" spans="1:3" ht="30" x14ac:dyDescent="0.25">
      <c r="A255" s="2" t="s">
        <v>205</v>
      </c>
      <c r="B255" s="671" t="str">
        <f t="shared" si="4"/>
        <v>Tinkami pareiškėjai ir partneriai (jei taikomas reikalavimas projektus įgyvendinti su partneriais)</v>
      </c>
      <c r="C255" s="677" t="str">
        <f>'10'!G25</f>
        <v>Juridiniai asmenys - NVO, VšĮ. Pareiškėjas yra registruotas ir veiklą vykdo VVG teritorijoje</v>
      </c>
    </row>
    <row r="256" spans="1:3" ht="45" x14ac:dyDescent="0.25">
      <c r="A256" s="2" t="s">
        <v>206</v>
      </c>
      <c r="B256" s="671" t="str">
        <f t="shared" si="4"/>
        <v>Priemonės tikslinė grupė (pildoma, jei nesutampa su tinkamais pareiškėjais ir (arba) partneriais)</v>
      </c>
      <c r="C256" s="677" t="str">
        <f>'10'!G26</f>
        <v>VVG teritorijos gyventojai: vaikai, senjorai, socialiai atskirti žmonės, kuriems bus teikiamos viešosios paslaugos, NVO</v>
      </c>
    </row>
    <row r="257" spans="1:3" x14ac:dyDescent="0.25">
      <c r="A257" s="2" t="s">
        <v>725</v>
      </c>
      <c r="B257" s="509" t="str">
        <f t="shared" si="4"/>
        <v>Tinkamumo sąlygos pareiškėjams ir projektams</v>
      </c>
      <c r="C257" s="677" t="str">
        <f>'10'!G27</f>
        <v>Sąlygos nustatytos SP ir VP administravimo taisyklėse</v>
      </c>
    </row>
    <row r="258" spans="1:3" ht="60" x14ac:dyDescent="0.25">
      <c r="A258" s="2" t="s">
        <v>726</v>
      </c>
      <c r="B258" s="673" t="str">
        <f t="shared" si="4"/>
        <v>Projektų atrankos principai</v>
      </c>
      <c r="C258" s="677" t="str">
        <f>'10'!G28</f>
        <v>1. Didesnis potencialių naudos gavėjų skaičius
2. Projektas įgyvendinamas partnerystėje su kitomis organizacijomis
3. Didesnis sukurtų naujų darbo vietų skaičius</v>
      </c>
    </row>
    <row r="259" spans="1:3" x14ac:dyDescent="0.25">
      <c r="A259" s="2" t="s">
        <v>727</v>
      </c>
      <c r="B259" s="509" t="str">
        <f t="shared" si="4"/>
        <v>Planuojamų kvietimų teikti paraiškas skaičius</v>
      </c>
      <c r="C259" s="670">
        <f>'10'!G29</f>
        <v>1</v>
      </c>
    </row>
    <row r="260" spans="1:3" x14ac:dyDescent="0.25">
      <c r="A260" s="2" t="s">
        <v>728</v>
      </c>
      <c r="B260" s="651" t="str">
        <f t="shared" si="4"/>
        <v>C dalis. Paramos dydžiai:</v>
      </c>
      <c r="C260" s="676"/>
    </row>
    <row r="261" spans="1:3" x14ac:dyDescent="0.25">
      <c r="A261" s="2" t="s">
        <v>729</v>
      </c>
      <c r="B261" s="509" t="str">
        <f t="shared" si="4"/>
        <v>Didžiausia paramos suma vietos projektui, Eur</v>
      </c>
      <c r="C261" s="677">
        <f>'10'!G31</f>
        <v>50058.400000000001</v>
      </c>
    </row>
    <row r="262" spans="1:3" x14ac:dyDescent="0.25">
      <c r="A262" s="2" t="s">
        <v>730</v>
      </c>
      <c r="B262" s="509" t="str">
        <f t="shared" si="4"/>
        <v xml:space="preserve">Paramos lyginamoji dalis, proc. </v>
      </c>
      <c r="C262" s="677" t="str">
        <f>'10'!G32</f>
        <v>iki 95 proc.</v>
      </c>
    </row>
    <row r="263" spans="1:3" x14ac:dyDescent="0.25">
      <c r="A263" s="2" t="s">
        <v>731</v>
      </c>
      <c r="B263" s="509" t="str">
        <f t="shared" si="4"/>
        <v>Planuojama paramos suma priemonei, Eur</v>
      </c>
      <c r="C263" s="678">
        <f>'10'!G33</f>
        <v>50058.400000000001</v>
      </c>
    </row>
    <row r="264" spans="1:3" x14ac:dyDescent="0.25">
      <c r="A264" s="2" t="s">
        <v>732</v>
      </c>
      <c r="B264" s="509" t="str">
        <f t="shared" si="4"/>
        <v>Planuojama paremti projektų (rodiklis L700)</v>
      </c>
      <c r="C264" s="679">
        <f>'10'!G34</f>
        <v>1</v>
      </c>
    </row>
    <row r="265" spans="1:3" x14ac:dyDescent="0.25">
      <c r="A265" s="2" t="s">
        <v>733</v>
      </c>
      <c r="B265" s="509" t="str">
        <f t="shared" si="4"/>
        <v>Paaiškinimas, kaip nustatyta rodiklio L700 reikšmė</v>
      </c>
      <c r="C265" s="677" t="str">
        <f>'10'!G35</f>
        <v>Pagal maksimalią paramos sumą.</v>
      </c>
    </row>
    <row r="266" spans="1:3" ht="30" x14ac:dyDescent="0.25">
      <c r="A266" s="2" t="s">
        <v>734</v>
      </c>
      <c r="B266" s="651" t="str">
        <f t="shared" si="4"/>
        <v>D dalis. Priemonės indėlis į ES ir nacionalinių horizontaliųjų principų įgyvendinimą:</v>
      </c>
      <c r="C266" s="676"/>
    </row>
    <row r="267" spans="1:3" x14ac:dyDescent="0.25">
      <c r="A267" s="2" t="s">
        <v>735</v>
      </c>
      <c r="B267" s="680" t="str">
        <f t="shared" si="4"/>
        <v>Subregioninės vietovės principas:</v>
      </c>
      <c r="C267" s="676"/>
    </row>
    <row r="268" spans="1:3" ht="30" x14ac:dyDescent="0.25">
      <c r="A268" s="2" t="s">
        <v>736</v>
      </c>
      <c r="B268" s="509" t="str">
        <f t="shared" si="4"/>
        <v>Ar siekiama, kad pagal priemonę finansuojami projektai apimtų visas VVG teritorijos seniūnijas?</v>
      </c>
      <c r="C268" s="672" t="str">
        <f>'10'!G38</f>
        <v>Ne</v>
      </c>
    </row>
    <row r="269" spans="1:3" ht="30" x14ac:dyDescent="0.25">
      <c r="A269" s="2" t="s">
        <v>737</v>
      </c>
      <c r="B269" s="509" t="str">
        <f t="shared" si="4"/>
        <v>Pasirinkimo pagrindimas</v>
      </c>
      <c r="C269" s="677" t="str">
        <f>'10'!G39</f>
        <v>Nėra galimybės to padaryti, nes suplanuotas 1 VP, o seniūnijų yra - 11.</v>
      </c>
    </row>
    <row r="270" spans="1:3" x14ac:dyDescent="0.25">
      <c r="A270" s="2" t="s">
        <v>738</v>
      </c>
      <c r="B270" s="680" t="str">
        <f t="shared" si="4"/>
        <v>Partnerystės principas:</v>
      </c>
      <c r="C270" s="676"/>
    </row>
    <row r="271" spans="1:3" ht="30" x14ac:dyDescent="0.25">
      <c r="A271" s="2" t="s">
        <v>739</v>
      </c>
      <c r="B271" s="509" t="str">
        <f t="shared" si="4"/>
        <v>Ar siekiama, kad pagal priemonę finansuojami projektai būtų vykdomi su partneriais?</v>
      </c>
      <c r="C271" s="672" t="str">
        <f>'10'!G41</f>
        <v>Taip, pasirinktinai</v>
      </c>
    </row>
    <row r="272" spans="1:3" ht="45" x14ac:dyDescent="0.25">
      <c r="A272" s="2" t="s">
        <v>740</v>
      </c>
      <c r="B272" s="509" t="str">
        <f t="shared" si="4"/>
        <v>Pasirinkimo pagrindimas</v>
      </c>
      <c r="C272" s="677" t="str">
        <f>'10'!G42</f>
        <v>Pareiškėjai turės galimybę pasirinkti ar projektą įgyvendinti su partneriais ir ne, numatyti papildomi atrankos balai</v>
      </c>
    </row>
    <row r="273" spans="1:3" x14ac:dyDescent="0.25">
      <c r="A273" s="2" t="s">
        <v>741</v>
      </c>
      <c r="B273" s="680" t="str">
        <f t="shared" si="4"/>
        <v>Inovacijų principas:</v>
      </c>
      <c r="C273" s="676"/>
    </row>
    <row r="274" spans="1:3" ht="30" x14ac:dyDescent="0.25">
      <c r="A274" s="2" t="s">
        <v>742</v>
      </c>
      <c r="B274" s="509" t="str">
        <f t="shared" si="4"/>
        <v>Ar siekiama, kad pagal priemonę finansuojami projektai būtų skirti inovacijoms vietos lygiu diegti?</v>
      </c>
      <c r="C274" s="672" t="str">
        <f>'10'!G44</f>
        <v>Ne</v>
      </c>
    </row>
    <row r="275" spans="1:3" x14ac:dyDescent="0.25">
      <c r="A275" s="2" t="s">
        <v>743</v>
      </c>
      <c r="B275" s="509" t="str">
        <f t="shared" si="4"/>
        <v>Pasirinkimo pagrindimas</v>
      </c>
      <c r="C275" s="677" t="str">
        <f>'10'!G45</f>
        <v>Netaikoma</v>
      </c>
    </row>
    <row r="276" spans="1:3" ht="30" x14ac:dyDescent="0.25">
      <c r="A276" s="2" t="s">
        <v>744</v>
      </c>
      <c r="B276" s="509" t="str">
        <f t="shared" si="4"/>
        <v>Planuojama paremti projektų, skirtų inovacijoms vietos lygiu diegti (rodiklis L710)</v>
      </c>
      <c r="C276" s="679">
        <f>'10'!G46</f>
        <v>0</v>
      </c>
    </row>
    <row r="277" spans="1:3" x14ac:dyDescent="0.25">
      <c r="A277" s="2" t="s">
        <v>745</v>
      </c>
      <c r="B277" s="680" t="str">
        <f t="shared" si="4"/>
        <v>Lyčių lygybė ir nediskriminavimas:</v>
      </c>
      <c r="C277" s="676"/>
    </row>
    <row r="278" spans="1:3" ht="30" x14ac:dyDescent="0.25">
      <c r="A278" s="2" t="s">
        <v>746</v>
      </c>
      <c r="B278" s="509" t="str">
        <f t="shared" si="4"/>
        <v>Ar pagal priemonę finansuojami projektai, skirti lyčių lygybei ir nediskriminavimui?</v>
      </c>
      <c r="C278" s="672" t="str">
        <f>'10'!G48</f>
        <v>Ne</v>
      </c>
    </row>
    <row r="279" spans="1:3" x14ac:dyDescent="0.25">
      <c r="A279" s="2" t="s">
        <v>747</v>
      </c>
      <c r="B279" s="509" t="str">
        <f t="shared" si="4"/>
        <v>Pasirinkimo pagrindimas (jei taip, kaip bus užtikrinta)</v>
      </c>
      <c r="C279" s="677" t="str">
        <f>'10'!G49</f>
        <v>Netaikoma</v>
      </c>
    </row>
    <row r="280" spans="1:3" x14ac:dyDescent="0.25">
      <c r="A280" s="2" t="s">
        <v>748</v>
      </c>
      <c r="B280" s="680" t="str">
        <f t="shared" si="4"/>
        <v>Jaunimas:</v>
      </c>
      <c r="C280" s="676"/>
    </row>
    <row r="281" spans="1:3" ht="30" x14ac:dyDescent="0.25">
      <c r="A281" s="2" t="s">
        <v>749</v>
      </c>
      <c r="B281" s="509" t="str">
        <f t="shared" si="4"/>
        <v>Ar pagal priemonę finansuojami projektai, skirti jaunimui?</v>
      </c>
      <c r="C281" s="672" t="str">
        <f>'10'!G51</f>
        <v>Ne</v>
      </c>
    </row>
    <row r="282" spans="1:3" x14ac:dyDescent="0.25">
      <c r="A282" s="2" t="s">
        <v>750</v>
      </c>
      <c r="B282" s="509" t="str">
        <f t="shared" si="4"/>
        <v>Pasirinkimo pagrindimas (jei taip, kaip bus užtikrinta)</v>
      </c>
      <c r="C282" s="677" t="str">
        <f>'10'!G52</f>
        <v>Netaikoma</v>
      </c>
    </row>
    <row r="283" spans="1:3" x14ac:dyDescent="0.25">
      <c r="A283" s="2" t="s">
        <v>751</v>
      </c>
      <c r="B283" s="675" t="str">
        <f t="shared" si="4"/>
        <v>E dalis. Priemonės rezultato rodikliai:</v>
      </c>
      <c r="C283" s="676"/>
    </row>
    <row r="284" spans="1:3" x14ac:dyDescent="0.25">
      <c r="A284" s="2" t="s">
        <v>752</v>
      </c>
      <c r="B284" s="680" t="str">
        <f t="shared" si="4"/>
        <v>SP rezultato rodiklių taikymas priemonei:</v>
      </c>
      <c r="C284" s="676"/>
    </row>
    <row r="285" spans="1:3" x14ac:dyDescent="0.25">
      <c r="A285" s="2" t="s">
        <v>753</v>
      </c>
      <c r="B285" s="681" t="str">
        <f t="shared" si="4"/>
        <v>R.3</v>
      </c>
      <c r="C285" s="687" t="str">
        <f>'10'!G55</f>
        <v>Ne</v>
      </c>
    </row>
    <row r="286" spans="1:3" x14ac:dyDescent="0.25">
      <c r="A286" s="2" t="s">
        <v>754</v>
      </c>
      <c r="B286" s="681" t="str">
        <f t="shared" si="4"/>
        <v>R.37</v>
      </c>
      <c r="C286" s="687" t="str">
        <f>'10'!G56</f>
        <v>Taip</v>
      </c>
    </row>
    <row r="287" spans="1:3" x14ac:dyDescent="0.25">
      <c r="A287" s="2" t="s">
        <v>755</v>
      </c>
      <c r="B287" s="681" t="str">
        <f t="shared" si="4"/>
        <v>R.39</v>
      </c>
      <c r="C287" s="687" t="str">
        <f>'10'!G57</f>
        <v>Taip</v>
      </c>
    </row>
    <row r="288" spans="1:3" x14ac:dyDescent="0.25">
      <c r="A288" s="2" t="s">
        <v>756</v>
      </c>
      <c r="B288" s="681" t="str">
        <f t="shared" si="4"/>
        <v>R.41</v>
      </c>
      <c r="C288" s="687" t="str">
        <f>'10'!G58</f>
        <v>Taip</v>
      </c>
    </row>
    <row r="289" spans="1:3" x14ac:dyDescent="0.25">
      <c r="A289" s="2" t="s">
        <v>757</v>
      </c>
      <c r="B289" s="681" t="str">
        <f t="shared" si="4"/>
        <v>R.42</v>
      </c>
      <c r="C289" s="687" t="str">
        <f>'10'!G59</f>
        <v>Taip</v>
      </c>
    </row>
    <row r="290" spans="1:3" x14ac:dyDescent="0.25">
      <c r="A290" s="2" t="s">
        <v>758</v>
      </c>
      <c r="B290" s="680" t="str">
        <f t="shared" si="4"/>
        <v>VPS rodiklių taikymas priemonei:</v>
      </c>
      <c r="C290" s="688"/>
    </row>
    <row r="291" spans="1:3" x14ac:dyDescent="0.25">
      <c r="A291" s="2" t="s">
        <v>759</v>
      </c>
      <c r="B291" s="681" t="str">
        <f t="shared" si="4"/>
        <v>RASE-P.1</v>
      </c>
      <c r="C291" s="687" t="str">
        <f>'10'!G61</f>
        <v>Ne</v>
      </c>
    </row>
    <row r="292" spans="1:3" x14ac:dyDescent="0.25">
      <c r="A292" s="2" t="s">
        <v>760</v>
      </c>
      <c r="B292" s="681" t="str">
        <f t="shared" si="4"/>
        <v>RASE-P.2</v>
      </c>
      <c r="C292" s="687" t="str">
        <f>'10'!G62</f>
        <v>Ne</v>
      </c>
    </row>
    <row r="293" spans="1:3" x14ac:dyDescent="0.25">
      <c r="A293" s="2" t="s">
        <v>761</v>
      </c>
      <c r="B293" s="681" t="str">
        <f t="shared" si="4"/>
        <v>RASE-P.3</v>
      </c>
      <c r="C293" s="687" t="str">
        <f>'10'!G63</f>
        <v>Ne</v>
      </c>
    </row>
    <row r="294" spans="1:3" x14ac:dyDescent="0.25">
      <c r="A294" s="2" t="s">
        <v>762</v>
      </c>
      <c r="B294" s="681" t="str">
        <f t="shared" si="4"/>
        <v>RASE-P.4</v>
      </c>
      <c r="C294" s="687" t="str">
        <f>'10'!G64</f>
        <v>Ne</v>
      </c>
    </row>
    <row r="295" spans="1:3" x14ac:dyDescent="0.25">
      <c r="A295" s="2" t="s">
        <v>763</v>
      </c>
      <c r="B295" s="681" t="str">
        <f t="shared" si="4"/>
        <v>RASE-P.5</v>
      </c>
      <c r="C295" s="687" t="str">
        <f>'10'!G65</f>
        <v>Ne</v>
      </c>
    </row>
    <row r="296" spans="1:3" x14ac:dyDescent="0.25">
      <c r="A296" s="2" t="s">
        <v>764</v>
      </c>
      <c r="B296" s="681" t="str">
        <f t="shared" si="4"/>
        <v>RASE-P.6</v>
      </c>
      <c r="C296" s="687" t="str">
        <f>'10'!G66</f>
        <v>Ne</v>
      </c>
    </row>
    <row r="297" spans="1:3" x14ac:dyDescent="0.25">
      <c r="A297" s="2" t="s">
        <v>765</v>
      </c>
      <c r="B297" s="681" t="str">
        <f t="shared" si="4"/>
        <v>RASE-P.7</v>
      </c>
      <c r="C297" s="687" t="str">
        <f>'10'!G67</f>
        <v>Ne</v>
      </c>
    </row>
    <row r="298" spans="1:3" x14ac:dyDescent="0.25">
      <c r="A298" s="2" t="s">
        <v>766</v>
      </c>
      <c r="B298" s="681" t="str">
        <f t="shared" si="4"/>
        <v>RASE-P.8</v>
      </c>
      <c r="C298" s="687" t="str">
        <f>'10'!G68</f>
        <v>Ne</v>
      </c>
    </row>
    <row r="299" spans="1:3" x14ac:dyDescent="0.25">
      <c r="A299" s="2" t="s">
        <v>767</v>
      </c>
      <c r="B299" s="681" t="str">
        <f t="shared" si="4"/>
        <v>RASE-P.9</v>
      </c>
      <c r="C299" s="687" t="str">
        <f>'10'!G69</f>
        <v>Ne</v>
      </c>
    </row>
    <row r="300" spans="1:3" x14ac:dyDescent="0.25">
      <c r="A300" s="2" t="s">
        <v>768</v>
      </c>
      <c r="B300" s="683" t="str">
        <f t="shared" si="4"/>
        <v>RASE-P.10</v>
      </c>
      <c r="C300" s="689" t="str">
        <f>'10'!G70</f>
        <v>Ne</v>
      </c>
    </row>
    <row r="301" spans="1:3" x14ac:dyDescent="0.25">
      <c r="A301" s="2" t="s">
        <v>769</v>
      </c>
      <c r="B301" s="675" t="str">
        <f t="shared" si="4"/>
        <v>F dalis. Pagal priemonę remiamų projektų pobūdis:</v>
      </c>
      <c r="C301" s="676"/>
    </row>
    <row r="302" spans="1:3" x14ac:dyDescent="0.25">
      <c r="A302" s="2" t="s">
        <v>770</v>
      </c>
      <c r="B302" s="671" t="str">
        <f t="shared" ref="B302:B311" si="5">B225</f>
        <v>Remiami pelno projektai</v>
      </c>
      <c r="C302" s="672" t="str">
        <f>'10'!G72</f>
        <v>Taip</v>
      </c>
    </row>
    <row r="303" spans="1:3" ht="60" x14ac:dyDescent="0.25">
      <c r="A303" s="2" t="s">
        <v>771</v>
      </c>
      <c r="B303" s="673" t="str">
        <f t="shared" si="5"/>
        <v>Remiami projektai, susiję su žinių perdavimu, įskaitant konsultacijas, mokymą ir keitimąsi žiniomis apie tvarią, ekonominę, socialinę, aplinką ir klimatą tausojančią veiklą (aktualu rodikliui L801)</v>
      </c>
      <c r="C303" s="672" t="str">
        <f>'10'!G73</f>
        <v>Ne</v>
      </c>
    </row>
    <row r="304" spans="1:3" ht="75" x14ac:dyDescent="0.25">
      <c r="A304" s="2" t="s">
        <v>772</v>
      </c>
      <c r="B304" s="673" t="str">
        <f t="shared" si="5"/>
        <v>Remiami projektai, susiję su gamintojų organizacijomis, vietinėmis rinkomis, trumpomis tiekimo grandinėmis ir kokybės schemomis, įskaitant paramą investicijoms, rinkodaros veiklą ir kt. (aktualu rodikliui L802)</v>
      </c>
      <c r="C304" s="672" t="str">
        <f>'10'!G74</f>
        <v>Ne</v>
      </c>
    </row>
    <row r="305" spans="1:3" ht="45" x14ac:dyDescent="0.25">
      <c r="A305" s="2" t="s">
        <v>773</v>
      </c>
      <c r="B305" s="673" t="str">
        <f t="shared" si="5"/>
        <v>Remiami projektai, susiję su atsinaujinančios energijos gamybos pajėgumais, įskaitant biologinę (aktualu rodikliui L803)</v>
      </c>
      <c r="C305" s="672" t="str">
        <f>'10'!G75</f>
        <v>Ne</v>
      </c>
    </row>
    <row r="306" spans="1:3" ht="60" x14ac:dyDescent="0.25">
      <c r="A306" s="2" t="s">
        <v>774</v>
      </c>
      <c r="B306" s="673" t="str">
        <f t="shared" si="5"/>
        <v>Remiami projektai, prisidedantys prie aplinkos tvarumo, klimato kaitos švelninimo bei prisitaikymo prie jos tikslų įgyvendinimo kaimo vietovėse (aktualu rodikliui L804)</v>
      </c>
      <c r="C306" s="672" t="str">
        <f>'10'!G76</f>
        <v>Ne</v>
      </c>
    </row>
    <row r="307" spans="1:3" ht="30" x14ac:dyDescent="0.25">
      <c r="A307" s="2" t="s">
        <v>775</v>
      </c>
      <c r="B307" s="673" t="str">
        <f t="shared" si="5"/>
        <v>Remiami projektai, kurie kuria darbo vietas (aktualu rodikliui L805)</v>
      </c>
      <c r="C307" s="672" t="str">
        <f>'10'!G77</f>
        <v>Taip</v>
      </c>
    </row>
    <row r="308" spans="1:3" ht="30" x14ac:dyDescent="0.25">
      <c r="A308" s="2" t="s">
        <v>776</v>
      </c>
      <c r="B308" s="673" t="str">
        <f t="shared" si="5"/>
        <v>Remiami kaimo verslų, įskaitant bioekonomiką, projektai (aktualu rodikliui L 806)</v>
      </c>
      <c r="C308" s="672" t="str">
        <f>'10'!G78</f>
        <v>Ne</v>
      </c>
    </row>
    <row r="309" spans="1:3" ht="30" x14ac:dyDescent="0.25">
      <c r="A309" s="2" t="s">
        <v>777</v>
      </c>
      <c r="B309" s="673" t="str">
        <f t="shared" si="5"/>
        <v>Remiami projektai, susiję su sumanių kaimų strategijomis (aktualu rodikliui L807)</v>
      </c>
      <c r="C309" s="672" t="str">
        <f>'10'!G79</f>
        <v>Ne</v>
      </c>
    </row>
    <row r="310" spans="1:3" ht="30" x14ac:dyDescent="0.25">
      <c r="A310" s="2" t="s">
        <v>778</v>
      </c>
      <c r="B310" s="673" t="str">
        <f t="shared" si="5"/>
        <v>Remiami projektai, gerinantys paslaugų prieinamumą ir infrastruktūrą (aktualu rodikliui L808)</v>
      </c>
      <c r="C310" s="672" t="str">
        <f>'10'!G80</f>
        <v>Taip</v>
      </c>
    </row>
    <row r="311" spans="1:3" ht="30" x14ac:dyDescent="0.25">
      <c r="A311" s="2" t="s">
        <v>779</v>
      </c>
      <c r="B311" s="673" t="str">
        <f t="shared" si="5"/>
        <v>Remiami socialinės įtraukties projektai (aktualu rodikliui L809)</v>
      </c>
      <c r="C311" s="672" t="str">
        <f>'10'!G81</f>
        <v>Taip</v>
      </c>
    </row>
    <row r="312" spans="1:3" x14ac:dyDescent="0.25">
      <c r="B312" s="649"/>
      <c r="C312" s="685"/>
    </row>
    <row r="313" spans="1:3" x14ac:dyDescent="0.25">
      <c r="A313" s="1"/>
      <c r="B313" s="362"/>
      <c r="C313" s="686" t="str">
        <f>'10'!H6</f>
        <v>5 priemonė</v>
      </c>
    </row>
    <row r="314" spans="1:3" x14ac:dyDescent="0.25">
      <c r="A314" s="2" t="s">
        <v>188</v>
      </c>
      <c r="B314" s="509" t="str">
        <f>B237</f>
        <v>Priemonės pavadinimas</v>
      </c>
      <c r="C314" s="670" t="str">
        <f>'10'!H7</f>
        <v>Bendruomeninių verslumo iniciatyvų kūrimas ir plėtra</v>
      </c>
    </row>
    <row r="315" spans="1:3" x14ac:dyDescent="0.25">
      <c r="A315" s="2" t="s">
        <v>189</v>
      </c>
      <c r="B315" s="671" t="str">
        <f t="shared" ref="B315:B378" si="6">B238</f>
        <v>Priemonės rūšis</v>
      </c>
      <c r="C315" s="670" t="str">
        <f>'10'!H8</f>
        <v>Bendruomeninis verslas</v>
      </c>
    </row>
    <row r="316" spans="1:3" ht="30" x14ac:dyDescent="0.25">
      <c r="A316" s="2" t="s">
        <v>190</v>
      </c>
      <c r="B316" s="671" t="str">
        <f t="shared" si="6"/>
        <v>VVG teritorijos poreikių, kuriuos tenkina priemonė, skaičius</v>
      </c>
      <c r="C316" s="670">
        <f>'10'!H9</f>
        <v>1</v>
      </c>
    </row>
    <row r="317" spans="1:3" x14ac:dyDescent="0.25">
      <c r="A317" s="2" t="s">
        <v>191</v>
      </c>
      <c r="B317" s="671" t="str">
        <f t="shared" si="6"/>
        <v>BŽŪP tikslų, kuriuos įgyvendina priemonė, skaičius</v>
      </c>
      <c r="C317" s="670">
        <f>'10'!H10</f>
        <v>1</v>
      </c>
    </row>
    <row r="318" spans="1:3" ht="60" x14ac:dyDescent="0.25">
      <c r="A318" s="2" t="s">
        <v>192</v>
      </c>
      <c r="B318" s="671" t="str">
        <f t="shared" si="6"/>
        <v>Pagrindinis BŽŪP tikslas, kurį įgyvendina VPS priemonė</v>
      </c>
      <c r="C318" s="672" t="str">
        <f>'10'!H11</f>
        <v>SO8. Skatinti užimtumą, augimą, lyčių lygybę, įskaitant moterų dalyvavimą ūkininkavimo veikloje, socialinę įtrauktį ir vietos plėtrą kaimo vietovėse, įskaitant žiedinę bioekonomiką ir tvarią miškininkystę</v>
      </c>
    </row>
    <row r="319" spans="1:3" ht="30" x14ac:dyDescent="0.25">
      <c r="A319" s="2" t="s">
        <v>193</v>
      </c>
      <c r="B319" s="673" t="str">
        <f t="shared" si="6"/>
        <v>Ar priemonė prisideda prie 4 konkretaus BŽŪP tikslo? (tikslas nurodytas 5 lape)</v>
      </c>
      <c r="C319" s="672" t="str">
        <f>'10'!H12</f>
        <v>Ne</v>
      </c>
    </row>
    <row r="320" spans="1:3" ht="30" x14ac:dyDescent="0.25">
      <c r="A320" s="2" t="s">
        <v>194</v>
      </c>
      <c r="B320" s="673" t="str">
        <f t="shared" si="6"/>
        <v>Ar priemonė prisideda prie 5 konkretaus BŽŪP tikslo? (tikslas nurodytas 5 lape)</v>
      </c>
      <c r="C320" s="672" t="str">
        <f>'10'!H13</f>
        <v>Ne</v>
      </c>
    </row>
    <row r="321" spans="1:3" ht="30" x14ac:dyDescent="0.25">
      <c r="A321" s="2" t="s">
        <v>195</v>
      </c>
      <c r="B321" s="673" t="str">
        <f t="shared" si="6"/>
        <v>Ar priemonė prisideda prie 6 konkretaus BŽŪP tikslo? (tikslas nurodytas 5 lape)</v>
      </c>
      <c r="C321" s="672" t="str">
        <f>'10'!H14</f>
        <v>Ne</v>
      </c>
    </row>
    <row r="322" spans="1:3" ht="30" x14ac:dyDescent="0.25">
      <c r="A322" s="2" t="s">
        <v>196</v>
      </c>
      <c r="B322" s="673" t="str">
        <f t="shared" si="6"/>
        <v>Ar priemonė prisideda prie 9 konkretaus BŽŪP tikslo? (tikslas nurodytas 5 lape)</v>
      </c>
      <c r="C322" s="672" t="str">
        <f>'10'!H15</f>
        <v>Ne</v>
      </c>
    </row>
    <row r="323" spans="1:3" x14ac:dyDescent="0.25">
      <c r="A323" s="2" t="s">
        <v>94</v>
      </c>
      <c r="B323" s="675" t="str">
        <f t="shared" si="6"/>
        <v>A dalis. Priemonės intervencijos logika:</v>
      </c>
      <c r="C323" s="676"/>
    </row>
    <row r="324" spans="1:3" ht="270" x14ac:dyDescent="0.25">
      <c r="A324" s="2" t="s">
        <v>197</v>
      </c>
      <c r="B324" s="673" t="str">
        <f t="shared" si="6"/>
        <v>Priemonės tikslas, ryšys su pagrindiniu BŽŪP tikslu ir VVG teritorijos poreikiais (problemomis ir (arba) potencialu), ryšys su VPS tema (jei taikoma)</v>
      </c>
      <c r="C324" s="677" t="str">
        <f>'10'!H17</f>
        <v>Priemonės tikslas – skatinti NVO verslumo iniciatyvas ir kitas veiklas (švietimas, edukacijos), kurios stiptintų jų materialinę bazę, prisidėtų prie vietos gyventojų užimtmo ir socialinės įtraukties skaitinimo, kuriant galimas ekonominės veiklos iniciatyvas. Priemonė siejasi su BŽŪP tikslu SO8, kadangi bus skatinamas užimtumas, prisidedama prie socialinės įtraukties ir vietos plėtros kaimo vietovėse. 
Šia priemone siekiama sudaryti palankesnes sąlygas vietos gyventojams naudotis įvairiomis paslaugomis (R.41) ir skatinti socialinę įtrauktį (R.42) rajone.
VVG teritorija turi potencialo šiai priemonei įgyvendinti, nes rajone gausu aktyvių kaimo bendruomenių, kurios prisideda prie rajono žmonių problemų sprendimo, turi gebėjimų įgyvendinti projektus, todėl jų gebėjimai galėtų būti išnaudoti kuriant verslumo iniaciatyvas ir skatinant vietos gyventojų užimtumą, galimybę įsidarbinti ir pan.</v>
      </c>
    </row>
    <row r="325" spans="1:3" ht="135" x14ac:dyDescent="0.25">
      <c r="A325" s="2" t="s">
        <v>198</v>
      </c>
      <c r="B325" s="671" t="str">
        <f t="shared" si="6"/>
        <v>Pokytis, kurio siekiama VPS priemone</v>
      </c>
      <c r="C325" s="677" t="str">
        <f>'10'!H18</f>
        <v>Ši priemonė prisideda prie VPS poreikio – skatinti NVO verslumo iniciatyvas ir kitas veiklas, kurios didintų gyventojų užimtumą, stiprintų materialinę bazę, skatintų socialinę įtraukti, kadangi kuriant verslumo iniciatyvas būtų prisidedam prie rajono gyventojų užimtumo, padidintas teikiamų paslaugų spektras, užtikrinta didesnė vietos gyventojų galimybė pasinaudoti paslaugomis. Taip kuriant teikiamą pokyti rajono socialiame ir ekonominiame gyvenime.</v>
      </c>
    </row>
    <row r="326" spans="1:3" ht="30" x14ac:dyDescent="0.25">
      <c r="A326" s="2" t="s">
        <v>199</v>
      </c>
      <c r="B326" s="509" t="str">
        <f t="shared" si="6"/>
        <v>Kaip priemonė prisidės prie horizontalaus tikslo d įgyvendinimo? (pildoma, jei taikoma)</v>
      </c>
      <c r="C326" s="677" t="str">
        <f>'10'!H19</f>
        <v>Netaikoma</v>
      </c>
    </row>
    <row r="327" spans="1:3" ht="30" x14ac:dyDescent="0.25">
      <c r="A327" s="2" t="s">
        <v>200</v>
      </c>
      <c r="B327" s="509" t="str">
        <f t="shared" si="6"/>
        <v>Kaip priemonė prisidės prie horizontalaus tikslo e įgyvendinimo? (pildoma, jei taikoma)</v>
      </c>
      <c r="C327" s="677" t="str">
        <f>'10'!H20</f>
        <v>Netaikoma</v>
      </c>
    </row>
    <row r="328" spans="1:3" ht="30" x14ac:dyDescent="0.25">
      <c r="A328" s="2" t="s">
        <v>201</v>
      </c>
      <c r="B328" s="509" t="str">
        <f t="shared" si="6"/>
        <v>Kaip priemonė prisidės prie horizontalaus tikslo f įgyvendinimo? (pildoma, jei taikoma)</v>
      </c>
      <c r="C328" s="677" t="str">
        <f>'10'!H21</f>
        <v>Netaikoma</v>
      </c>
    </row>
    <row r="329" spans="1:3" ht="30" x14ac:dyDescent="0.25">
      <c r="A329" s="2" t="s">
        <v>202</v>
      </c>
      <c r="B329" s="509" t="str">
        <f t="shared" si="6"/>
        <v>Kaip priemonė prisidės prie horizontalaus tikslo i įgyvendinimo? (pildoma, jei taikoma)</v>
      </c>
      <c r="C329" s="677" t="str">
        <f>'10'!H22</f>
        <v>Netaikoma</v>
      </c>
    </row>
    <row r="330" spans="1:3" ht="30" x14ac:dyDescent="0.25">
      <c r="A330" s="2" t="s">
        <v>203</v>
      </c>
      <c r="B330" s="675" t="str">
        <f t="shared" si="6"/>
        <v>B dalis. Pareiškėjų ir projektų tinkamumo sąlygos, projektų atrankos principai:</v>
      </c>
      <c r="C330" s="676"/>
    </row>
    <row r="331" spans="1:3" ht="75" x14ac:dyDescent="0.25">
      <c r="A331" s="2" t="s">
        <v>204</v>
      </c>
      <c r="B331" s="509" t="str">
        <f t="shared" si="6"/>
        <v>Pagal priemonę remiamos veiklos</v>
      </c>
      <c r="C331" s="677" t="str">
        <f>'10'!H24</f>
        <v>Remiami bendruomenių ir kitų pelno nesiekiančių organizacijų verslumą ir vietos gyventojų užimtumą skatinantys vietos projektai. Paslaugų, teikiamų kaimo gyventojams kūrimas ir plėtra, įskaitant įvairias socialines paslaugas.</v>
      </c>
    </row>
    <row r="332" spans="1:3" ht="30" x14ac:dyDescent="0.25">
      <c r="A332" s="2" t="s">
        <v>205</v>
      </c>
      <c r="B332" s="671" t="str">
        <f t="shared" si="6"/>
        <v>Tinkami pareiškėjai ir partneriai (jei taikomas reikalavimas projektus įgyvendinti su partneriais)</v>
      </c>
      <c r="C332" s="677" t="str">
        <f>'10'!H25</f>
        <v>Juridiniai asmenys - NVO, VšĮ. Pareiškėjas yra registruotas ir veiklą vykdo VVG teritorijoje</v>
      </c>
    </row>
    <row r="333" spans="1:3" ht="45" x14ac:dyDescent="0.25">
      <c r="A333" s="2" t="s">
        <v>206</v>
      </c>
      <c r="B333" s="671" t="str">
        <f t="shared" si="6"/>
        <v>Priemonės tikslinė grupė (pildoma, jei nesutampa su tinkamais pareiškėjais ir (arba) partneriais)</v>
      </c>
      <c r="C333" s="677" t="str">
        <f>'10'!H26</f>
        <v>VVG teritorijos gyventojai: vaikai, senjorai, socialiai atskirti žmonės, kuriems bus teikiamos viešosios paslaugos, NVO, turistai</v>
      </c>
    </row>
    <row r="334" spans="1:3" x14ac:dyDescent="0.25">
      <c r="A334" s="2" t="s">
        <v>725</v>
      </c>
      <c r="B334" s="509" t="str">
        <f t="shared" si="6"/>
        <v>Tinkamumo sąlygos pareiškėjams ir projektams</v>
      </c>
      <c r="C334" s="677" t="str">
        <f>'10'!H27</f>
        <v>Sąlygos nustatytos SP ir VP administravimo taisyklėse</v>
      </c>
    </row>
    <row r="335" spans="1:3" ht="135" x14ac:dyDescent="0.25">
      <c r="A335" s="2" t="s">
        <v>726</v>
      </c>
      <c r="B335" s="673" t="str">
        <f t="shared" si="6"/>
        <v>Projektų atrankos principai</v>
      </c>
      <c r="C335" s="677" t="str">
        <f>'10'!H28</f>
        <v>1. Didesnis potencialių naudos gavėjų skaičius
2. Projektas įgyvendinamas partnerystėje su kitomis organizacijomis
3. Projekto rezultatai skirti ne tik 1 teritorijos, kurioje įgyvendinamas projektas, gyventojų poreikiams tenkinti
4. Projekto įgyvendinimo metu kuriamos paslaugos, vietos gyventojų poreikiams tenkinti, įskaitant įvairias socialines paslaugas.</v>
      </c>
    </row>
    <row r="336" spans="1:3" x14ac:dyDescent="0.25">
      <c r="A336" s="2" t="s">
        <v>727</v>
      </c>
      <c r="B336" s="509" t="str">
        <f t="shared" si="6"/>
        <v>Planuojamų kvietimų teikti paraiškas skaičius</v>
      </c>
      <c r="C336" s="670">
        <f>'10'!H29</f>
        <v>3</v>
      </c>
    </row>
    <row r="337" spans="1:3" x14ac:dyDescent="0.25">
      <c r="A337" s="2" t="s">
        <v>728</v>
      </c>
      <c r="B337" s="651" t="str">
        <f t="shared" si="6"/>
        <v>C dalis. Paramos dydžiai:</v>
      </c>
      <c r="C337" s="676"/>
    </row>
    <row r="338" spans="1:3" x14ac:dyDescent="0.25">
      <c r="A338" s="2" t="s">
        <v>729</v>
      </c>
      <c r="B338" s="509" t="str">
        <f t="shared" si="6"/>
        <v>Didžiausia paramos suma vietos projektui, Eur</v>
      </c>
      <c r="C338" s="677">
        <f>'10'!H31</f>
        <v>50000</v>
      </c>
    </row>
    <row r="339" spans="1:3" x14ac:dyDescent="0.25">
      <c r="A339" s="2" t="s">
        <v>730</v>
      </c>
      <c r="B339" s="509" t="str">
        <f t="shared" si="6"/>
        <v xml:space="preserve">Paramos lyginamoji dalis, proc. </v>
      </c>
      <c r="C339" s="677" t="str">
        <f>'10'!H32</f>
        <v>iki 95 proc.</v>
      </c>
    </row>
    <row r="340" spans="1:3" x14ac:dyDescent="0.25">
      <c r="A340" s="2" t="s">
        <v>731</v>
      </c>
      <c r="B340" s="509" t="str">
        <f t="shared" si="6"/>
        <v>Planuojama paramos suma priemonei, Eur</v>
      </c>
      <c r="C340" s="678">
        <f>'10'!H33</f>
        <v>300000</v>
      </c>
    </row>
    <row r="341" spans="1:3" x14ac:dyDescent="0.25">
      <c r="A341" s="2" t="s">
        <v>732</v>
      </c>
      <c r="B341" s="509" t="str">
        <f t="shared" si="6"/>
        <v>Planuojama paremti projektų (rodiklis L700)</v>
      </c>
      <c r="C341" s="679">
        <f>'10'!H34</f>
        <v>6</v>
      </c>
    </row>
    <row r="342" spans="1:3" x14ac:dyDescent="0.25">
      <c r="A342" s="2" t="s">
        <v>733</v>
      </c>
      <c r="B342" s="509" t="str">
        <f t="shared" si="6"/>
        <v>Paaiškinimas, kaip nustatyta rodiklio L700 reikšmė</v>
      </c>
      <c r="C342" s="677" t="str">
        <f>'10'!H35</f>
        <v>Pagal maksimalią paramos sumą.</v>
      </c>
    </row>
    <row r="343" spans="1:3" ht="30" x14ac:dyDescent="0.25">
      <c r="A343" s="2" t="s">
        <v>734</v>
      </c>
      <c r="B343" s="651" t="str">
        <f t="shared" si="6"/>
        <v>D dalis. Priemonės indėlis į ES ir nacionalinių horizontaliųjų principų įgyvendinimą:</v>
      </c>
      <c r="C343" s="676"/>
    </row>
    <row r="344" spans="1:3" x14ac:dyDescent="0.25">
      <c r="A344" s="2" t="s">
        <v>735</v>
      </c>
      <c r="B344" s="680" t="str">
        <f t="shared" si="6"/>
        <v>Subregioninės vietovės principas:</v>
      </c>
      <c r="C344" s="676"/>
    </row>
    <row r="345" spans="1:3" ht="30" x14ac:dyDescent="0.25">
      <c r="A345" s="2" t="s">
        <v>736</v>
      </c>
      <c r="B345" s="509" t="str">
        <f t="shared" si="6"/>
        <v>Ar siekiama, kad pagal priemonę finansuojami projektai apimtų visas VVG teritorijos seniūnijas?</v>
      </c>
      <c r="C345" s="672" t="str">
        <f>'10'!H38</f>
        <v>Ne</v>
      </c>
    </row>
    <row r="346" spans="1:3" ht="30" x14ac:dyDescent="0.25">
      <c r="A346" s="2" t="s">
        <v>737</v>
      </c>
      <c r="B346" s="509" t="str">
        <f t="shared" si="6"/>
        <v>Pasirinkimo pagrindimas</v>
      </c>
      <c r="C346" s="677" t="str">
        <f>'10'!H39</f>
        <v>Nėra galimybės to padaryti, nes suplanuoti 6 VP, o seniūnijų yra - 11.</v>
      </c>
    </row>
    <row r="347" spans="1:3" x14ac:dyDescent="0.25">
      <c r="A347" s="2" t="s">
        <v>738</v>
      </c>
      <c r="B347" s="680" t="str">
        <f t="shared" si="6"/>
        <v>Partnerystės principas:</v>
      </c>
      <c r="C347" s="676"/>
    </row>
    <row r="348" spans="1:3" ht="30" x14ac:dyDescent="0.25">
      <c r="A348" s="2" t="s">
        <v>739</v>
      </c>
      <c r="B348" s="509" t="str">
        <f t="shared" si="6"/>
        <v>Ar siekiama, kad pagal priemonę finansuojami projektai būtų vykdomi su partneriais?</v>
      </c>
      <c r="C348" s="672" t="str">
        <f>'10'!H41</f>
        <v>Taip, pasirinktinai</v>
      </c>
    </row>
    <row r="349" spans="1:3" ht="45" x14ac:dyDescent="0.25">
      <c r="A349" s="2" t="s">
        <v>740</v>
      </c>
      <c r="B349" s="509" t="str">
        <f t="shared" si="6"/>
        <v>Pasirinkimo pagrindimas</v>
      </c>
      <c r="C349" s="677" t="str">
        <f>'10'!H42</f>
        <v>Pareiškėjai turės galimybę pasirinkti ar projektą įgyvendinti su partneriais ir ne, numatyti papildomi atrankos balai</v>
      </c>
    </row>
    <row r="350" spans="1:3" x14ac:dyDescent="0.25">
      <c r="A350" s="2" t="s">
        <v>741</v>
      </c>
      <c r="B350" s="680" t="str">
        <f t="shared" si="6"/>
        <v>Inovacijų principas:</v>
      </c>
      <c r="C350" s="676"/>
    </row>
    <row r="351" spans="1:3" ht="30" x14ac:dyDescent="0.25">
      <c r="A351" s="2" t="s">
        <v>742</v>
      </c>
      <c r="B351" s="509" t="str">
        <f t="shared" si="6"/>
        <v>Ar siekiama, kad pagal priemonę finansuojami projektai būtų skirti inovacijoms vietos lygiu diegti?</v>
      </c>
      <c r="C351" s="672" t="str">
        <f>'10'!H44</f>
        <v>Ne</v>
      </c>
    </row>
    <row r="352" spans="1:3" x14ac:dyDescent="0.25">
      <c r="A352" s="2" t="s">
        <v>743</v>
      </c>
      <c r="B352" s="509" t="str">
        <f t="shared" si="6"/>
        <v>Pasirinkimo pagrindimas</v>
      </c>
      <c r="C352" s="677" t="str">
        <f>'10'!H45</f>
        <v>Netaikoma</v>
      </c>
    </row>
    <row r="353" spans="1:3" ht="30" x14ac:dyDescent="0.25">
      <c r="A353" s="2" t="s">
        <v>744</v>
      </c>
      <c r="B353" s="509" t="str">
        <f t="shared" si="6"/>
        <v>Planuojama paremti projektų, skirtų inovacijoms vietos lygiu diegti (rodiklis L710)</v>
      </c>
      <c r="C353" s="679">
        <f>'10'!H46</f>
        <v>0</v>
      </c>
    </row>
    <row r="354" spans="1:3" x14ac:dyDescent="0.25">
      <c r="A354" s="2" t="s">
        <v>745</v>
      </c>
      <c r="B354" s="680" t="str">
        <f t="shared" si="6"/>
        <v>Lyčių lygybė ir nediskriminavimas:</v>
      </c>
      <c r="C354" s="676"/>
    </row>
    <row r="355" spans="1:3" ht="30" x14ac:dyDescent="0.25">
      <c r="A355" s="2" t="s">
        <v>746</v>
      </c>
      <c r="B355" s="509" t="str">
        <f t="shared" si="6"/>
        <v>Ar pagal priemonę finansuojami projektai, skirti lyčių lygybei ir nediskriminavimui?</v>
      </c>
      <c r="C355" s="672" t="str">
        <f>'10'!H48</f>
        <v>Ne</v>
      </c>
    </row>
    <row r="356" spans="1:3" x14ac:dyDescent="0.25">
      <c r="A356" s="2" t="s">
        <v>747</v>
      </c>
      <c r="B356" s="509" t="str">
        <f t="shared" si="6"/>
        <v>Pasirinkimo pagrindimas (jei taip, kaip bus užtikrinta)</v>
      </c>
      <c r="C356" s="677" t="str">
        <f>'10'!H49</f>
        <v>Netaikoma</v>
      </c>
    </row>
    <row r="357" spans="1:3" x14ac:dyDescent="0.25">
      <c r="A357" s="2" t="s">
        <v>748</v>
      </c>
      <c r="B357" s="680" t="str">
        <f t="shared" si="6"/>
        <v>Jaunimas:</v>
      </c>
      <c r="C357" s="676"/>
    </row>
    <row r="358" spans="1:3" ht="30" x14ac:dyDescent="0.25">
      <c r="A358" s="2" t="s">
        <v>749</v>
      </c>
      <c r="B358" s="509" t="str">
        <f t="shared" si="6"/>
        <v>Ar pagal priemonę finansuojami projektai, skirti jaunimui?</v>
      </c>
      <c r="C358" s="672" t="str">
        <f>'10'!H51</f>
        <v>Ne</v>
      </c>
    </row>
    <row r="359" spans="1:3" x14ac:dyDescent="0.25">
      <c r="A359" s="2" t="s">
        <v>750</v>
      </c>
      <c r="B359" s="509" t="str">
        <f t="shared" si="6"/>
        <v>Pasirinkimo pagrindimas (jei taip, kaip bus užtikrinta)</v>
      </c>
      <c r="C359" s="677" t="str">
        <f>'10'!H52</f>
        <v>Netaikoma</v>
      </c>
    </row>
    <row r="360" spans="1:3" x14ac:dyDescent="0.25">
      <c r="A360" s="2" t="s">
        <v>751</v>
      </c>
      <c r="B360" s="675" t="str">
        <f t="shared" si="6"/>
        <v>E dalis. Priemonės rezultato rodikliai:</v>
      </c>
      <c r="C360" s="676"/>
    </row>
    <row r="361" spans="1:3" x14ac:dyDescent="0.25">
      <c r="A361" s="2" t="s">
        <v>752</v>
      </c>
      <c r="B361" s="680" t="str">
        <f t="shared" si="6"/>
        <v>SP rezultato rodiklių taikymas priemonei:</v>
      </c>
      <c r="C361" s="676"/>
    </row>
    <row r="362" spans="1:3" x14ac:dyDescent="0.25">
      <c r="A362" s="2" t="s">
        <v>753</v>
      </c>
      <c r="B362" s="681" t="str">
        <f t="shared" si="6"/>
        <v>R.3</v>
      </c>
      <c r="C362" s="687" t="str">
        <f>'10'!H55</f>
        <v>Ne</v>
      </c>
    </row>
    <row r="363" spans="1:3" x14ac:dyDescent="0.25">
      <c r="A363" s="2" t="s">
        <v>754</v>
      </c>
      <c r="B363" s="681" t="str">
        <f t="shared" si="6"/>
        <v>R.37</v>
      </c>
      <c r="C363" s="687" t="str">
        <f>'10'!H56</f>
        <v>Ne</v>
      </c>
    </row>
    <row r="364" spans="1:3" x14ac:dyDescent="0.25">
      <c r="A364" s="2" t="s">
        <v>755</v>
      </c>
      <c r="B364" s="681" t="str">
        <f t="shared" si="6"/>
        <v>R.39</v>
      </c>
      <c r="C364" s="687" t="str">
        <f>'10'!H57</f>
        <v>Taip</v>
      </c>
    </row>
    <row r="365" spans="1:3" x14ac:dyDescent="0.25">
      <c r="A365" s="2" t="s">
        <v>756</v>
      </c>
      <c r="B365" s="681" t="str">
        <f t="shared" si="6"/>
        <v>R.41</v>
      </c>
      <c r="C365" s="687" t="str">
        <f>'10'!H58</f>
        <v>Taip</v>
      </c>
    </row>
    <row r="366" spans="1:3" x14ac:dyDescent="0.25">
      <c r="A366" s="2" t="s">
        <v>757</v>
      </c>
      <c r="B366" s="681" t="str">
        <f t="shared" si="6"/>
        <v>R.42</v>
      </c>
      <c r="C366" s="687" t="str">
        <f>'10'!H59</f>
        <v>Taip</v>
      </c>
    </row>
    <row r="367" spans="1:3" x14ac:dyDescent="0.25">
      <c r="A367" s="2" t="s">
        <v>758</v>
      </c>
      <c r="B367" s="680" t="str">
        <f t="shared" si="6"/>
        <v>VPS rodiklių taikymas priemonei:</v>
      </c>
      <c r="C367" s="688"/>
    </row>
    <row r="368" spans="1:3" x14ac:dyDescent="0.25">
      <c r="A368" s="2" t="s">
        <v>759</v>
      </c>
      <c r="B368" s="681" t="str">
        <f t="shared" si="6"/>
        <v>RASE-P.1</v>
      </c>
      <c r="C368" s="687" t="str">
        <f>'10'!H61</f>
        <v>Ne</v>
      </c>
    </row>
    <row r="369" spans="1:3" x14ac:dyDescent="0.25">
      <c r="A369" s="2" t="s">
        <v>760</v>
      </c>
      <c r="B369" s="681" t="str">
        <f t="shared" si="6"/>
        <v>RASE-P.2</v>
      </c>
      <c r="C369" s="687" t="str">
        <f>'10'!H62</f>
        <v>Ne</v>
      </c>
    </row>
    <row r="370" spans="1:3" x14ac:dyDescent="0.25">
      <c r="A370" s="2" t="s">
        <v>761</v>
      </c>
      <c r="B370" s="681" t="str">
        <f t="shared" si="6"/>
        <v>RASE-P.3</v>
      </c>
      <c r="C370" s="687" t="str">
        <f>'10'!H63</f>
        <v>Ne</v>
      </c>
    </row>
    <row r="371" spans="1:3" x14ac:dyDescent="0.25">
      <c r="A371" s="2" t="s">
        <v>762</v>
      </c>
      <c r="B371" s="681" t="str">
        <f t="shared" si="6"/>
        <v>RASE-P.4</v>
      </c>
      <c r="C371" s="687" t="str">
        <f>'10'!H64</f>
        <v>Ne</v>
      </c>
    </row>
    <row r="372" spans="1:3" x14ac:dyDescent="0.25">
      <c r="A372" s="2" t="s">
        <v>763</v>
      </c>
      <c r="B372" s="681" t="str">
        <f t="shared" si="6"/>
        <v>RASE-P.5</v>
      </c>
      <c r="C372" s="687" t="str">
        <f>'10'!H65</f>
        <v>Ne</v>
      </c>
    </row>
    <row r="373" spans="1:3" x14ac:dyDescent="0.25">
      <c r="A373" s="2" t="s">
        <v>764</v>
      </c>
      <c r="B373" s="681" t="str">
        <f t="shared" si="6"/>
        <v>RASE-P.6</v>
      </c>
      <c r="C373" s="687" t="str">
        <f>'10'!H66</f>
        <v>Ne</v>
      </c>
    </row>
    <row r="374" spans="1:3" x14ac:dyDescent="0.25">
      <c r="A374" s="2" t="s">
        <v>765</v>
      </c>
      <c r="B374" s="681" t="str">
        <f t="shared" si="6"/>
        <v>RASE-P.7</v>
      </c>
      <c r="C374" s="687" t="str">
        <f>'10'!H67</f>
        <v>Ne</v>
      </c>
    </row>
    <row r="375" spans="1:3" x14ac:dyDescent="0.25">
      <c r="A375" s="2" t="s">
        <v>766</v>
      </c>
      <c r="B375" s="681" t="str">
        <f t="shared" si="6"/>
        <v>RASE-P.8</v>
      </c>
      <c r="C375" s="687" t="str">
        <f>'10'!H68</f>
        <v>Ne</v>
      </c>
    </row>
    <row r="376" spans="1:3" x14ac:dyDescent="0.25">
      <c r="A376" s="2" t="s">
        <v>767</v>
      </c>
      <c r="B376" s="681" t="str">
        <f t="shared" si="6"/>
        <v>RASE-P.9</v>
      </c>
      <c r="C376" s="687" t="str">
        <f>'10'!H69</f>
        <v>Ne</v>
      </c>
    </row>
    <row r="377" spans="1:3" x14ac:dyDescent="0.25">
      <c r="A377" s="2" t="s">
        <v>768</v>
      </c>
      <c r="B377" s="683" t="str">
        <f t="shared" si="6"/>
        <v>RASE-P.10</v>
      </c>
      <c r="C377" s="689" t="str">
        <f>'10'!H70</f>
        <v>Ne</v>
      </c>
    </row>
    <row r="378" spans="1:3" x14ac:dyDescent="0.25">
      <c r="A378" s="2" t="s">
        <v>769</v>
      </c>
      <c r="B378" s="675" t="str">
        <f t="shared" si="6"/>
        <v>F dalis. Pagal priemonę remiamų projektų pobūdis:</v>
      </c>
      <c r="C378" s="676"/>
    </row>
    <row r="379" spans="1:3" x14ac:dyDescent="0.25">
      <c r="A379" s="2" t="s">
        <v>770</v>
      </c>
      <c r="B379" s="671" t="str">
        <f t="shared" ref="B379:B388" si="7">B302</f>
        <v>Remiami pelno projektai</v>
      </c>
      <c r="C379" s="672" t="str">
        <f>'10'!H72</f>
        <v>Ne</v>
      </c>
    </row>
    <row r="380" spans="1:3" ht="60" x14ac:dyDescent="0.25">
      <c r="A380" s="2" t="s">
        <v>771</v>
      </c>
      <c r="B380" s="673" t="str">
        <f t="shared" si="7"/>
        <v>Remiami projektai, susiję su žinių perdavimu, įskaitant konsultacijas, mokymą ir keitimąsi žiniomis apie tvarią, ekonominę, socialinę, aplinką ir klimatą tausojančią veiklą (aktualu rodikliui L801)</v>
      </c>
      <c r="C380" s="672" t="str">
        <f>'10'!H73</f>
        <v>Ne</v>
      </c>
    </row>
    <row r="381" spans="1:3" ht="75" x14ac:dyDescent="0.25">
      <c r="A381" s="2" t="s">
        <v>772</v>
      </c>
      <c r="B381" s="673" t="str">
        <f t="shared" si="7"/>
        <v>Remiami projektai, susiję su gamintojų organizacijomis, vietinėmis rinkomis, trumpomis tiekimo grandinėmis ir kokybės schemomis, įskaitant paramą investicijoms, rinkodaros veiklą ir kt. (aktualu rodikliui L802)</v>
      </c>
      <c r="C381" s="672" t="str">
        <f>'10'!H74</f>
        <v>Ne</v>
      </c>
    </row>
    <row r="382" spans="1:3" ht="45" x14ac:dyDescent="0.25">
      <c r="A382" s="2" t="s">
        <v>773</v>
      </c>
      <c r="B382" s="673" t="str">
        <f t="shared" si="7"/>
        <v>Remiami projektai, susiję su atsinaujinančios energijos gamybos pajėgumais, įskaitant biologinę (aktualu rodikliui L803)</v>
      </c>
      <c r="C382" s="672" t="str">
        <f>'10'!H75</f>
        <v>Ne</v>
      </c>
    </row>
    <row r="383" spans="1:3" ht="60" x14ac:dyDescent="0.25">
      <c r="A383" s="2" t="s">
        <v>774</v>
      </c>
      <c r="B383" s="673" t="str">
        <f t="shared" si="7"/>
        <v>Remiami projektai, prisidedantys prie aplinkos tvarumo, klimato kaitos švelninimo bei prisitaikymo prie jos tikslų įgyvendinimo kaimo vietovėse (aktualu rodikliui L804)</v>
      </c>
      <c r="C383" s="672" t="str">
        <f>'10'!H76</f>
        <v>Ne</v>
      </c>
    </row>
    <row r="384" spans="1:3" ht="30" x14ac:dyDescent="0.25">
      <c r="A384" s="2" t="s">
        <v>775</v>
      </c>
      <c r="B384" s="673" t="str">
        <f t="shared" si="7"/>
        <v>Remiami projektai, kurie kuria darbo vietas (aktualu rodikliui L805)</v>
      </c>
      <c r="C384" s="672" t="str">
        <f>'10'!H77</f>
        <v>Ne</v>
      </c>
    </row>
    <row r="385" spans="1:3" ht="30" x14ac:dyDescent="0.25">
      <c r="A385" s="2" t="s">
        <v>776</v>
      </c>
      <c r="B385" s="673" t="str">
        <f t="shared" si="7"/>
        <v>Remiami kaimo verslų, įskaitant bioekonomiką, projektai (aktualu rodikliui L 806)</v>
      </c>
      <c r="C385" s="672" t="str">
        <f>'10'!H78</f>
        <v>Taip</v>
      </c>
    </row>
    <row r="386" spans="1:3" ht="30" x14ac:dyDescent="0.25">
      <c r="A386" s="2" t="s">
        <v>777</v>
      </c>
      <c r="B386" s="673" t="str">
        <f t="shared" si="7"/>
        <v>Remiami projektai, susiję su sumanių kaimų strategijomis (aktualu rodikliui L807)</v>
      </c>
      <c r="C386" s="672" t="str">
        <f>'10'!H79</f>
        <v>Ne</v>
      </c>
    </row>
    <row r="387" spans="1:3" ht="30" x14ac:dyDescent="0.25">
      <c r="A387" s="2" t="s">
        <v>778</v>
      </c>
      <c r="B387" s="673" t="str">
        <f t="shared" si="7"/>
        <v>Remiami projektai, gerinantys paslaugų prieinamumą ir infrastruktūrą (aktualu rodikliui L808)</v>
      </c>
      <c r="C387" s="672" t="str">
        <f>'10'!H80</f>
        <v>Taip</v>
      </c>
    </row>
    <row r="388" spans="1:3" ht="30" x14ac:dyDescent="0.25">
      <c r="A388" s="2" t="s">
        <v>779</v>
      </c>
      <c r="B388" s="673" t="str">
        <f t="shared" si="7"/>
        <v>Remiami socialinės įtraukties projektai (aktualu rodikliui L809)</v>
      </c>
      <c r="C388" s="672" t="str">
        <f>'10'!H81</f>
        <v>Taip</v>
      </c>
    </row>
    <row r="389" spans="1:3" x14ac:dyDescent="0.25">
      <c r="B389" s="649"/>
      <c r="C389" s="685"/>
    </row>
    <row r="390" spans="1:3" x14ac:dyDescent="0.25">
      <c r="A390" s="1"/>
      <c r="B390" s="362"/>
      <c r="C390" s="686" t="str">
        <f>'10'!I6</f>
        <v>6 priemonė</v>
      </c>
    </row>
    <row r="391" spans="1:3" ht="30" x14ac:dyDescent="0.25">
      <c r="A391" s="2" t="s">
        <v>188</v>
      </c>
      <c r="B391" s="509" t="str">
        <f>B314</f>
        <v>Priemonės pavadinimas</v>
      </c>
      <c r="C391" s="670" t="str">
        <f>'10'!I7</f>
        <v>Viešųjų paslaugų ir infrastruktūros prieinamumas vietos bendruomenei didinimas</v>
      </c>
    </row>
    <row r="392" spans="1:3" x14ac:dyDescent="0.25">
      <c r="A392" s="2" t="s">
        <v>189</v>
      </c>
      <c r="B392" s="671" t="str">
        <f t="shared" ref="B392:B455" si="8">B315</f>
        <v>Priemonės rūšis</v>
      </c>
      <c r="C392" s="670" t="str">
        <f>'10'!I8</f>
        <v>Viešųjų paslaugų prieinamumo didinimas (ne pelno)</v>
      </c>
    </row>
    <row r="393" spans="1:3" ht="30" x14ac:dyDescent="0.25">
      <c r="A393" s="2" t="s">
        <v>190</v>
      </c>
      <c r="B393" s="671" t="str">
        <f t="shared" si="8"/>
        <v>VVG teritorijos poreikių, kuriuos tenkina priemonė, skaičius</v>
      </c>
      <c r="C393" s="670">
        <f>'10'!I9</f>
        <v>1</v>
      </c>
    </row>
    <row r="394" spans="1:3" x14ac:dyDescent="0.25">
      <c r="A394" s="2" t="s">
        <v>191</v>
      </c>
      <c r="B394" s="671" t="str">
        <f t="shared" si="8"/>
        <v>BŽŪP tikslų, kuriuos įgyvendina priemonė, skaičius</v>
      </c>
      <c r="C394" s="670">
        <f>'10'!I10</f>
        <v>1</v>
      </c>
    </row>
    <row r="395" spans="1:3" ht="60" x14ac:dyDescent="0.25">
      <c r="A395" s="2" t="s">
        <v>192</v>
      </c>
      <c r="B395" s="671" t="str">
        <f t="shared" si="8"/>
        <v>Pagrindinis BŽŪP tikslas, kurį įgyvendina VPS priemonė</v>
      </c>
      <c r="C395" s="672" t="str">
        <f>'10'!I11</f>
        <v>SO8. Skatinti užimtumą, augimą, lyčių lygybę, įskaitant moterų dalyvavimą ūkininkavimo veikloje, socialinę įtrauktį ir vietos plėtrą kaimo vietovėse, įskaitant žiedinę bioekonomiką ir tvarią miškininkystę</v>
      </c>
    </row>
    <row r="396" spans="1:3" ht="30" x14ac:dyDescent="0.25">
      <c r="A396" s="2" t="s">
        <v>193</v>
      </c>
      <c r="B396" s="673" t="str">
        <f t="shared" si="8"/>
        <v>Ar priemonė prisideda prie 4 konkretaus BŽŪP tikslo? (tikslas nurodytas 5 lape)</v>
      </c>
      <c r="C396" s="672" t="str">
        <f>'10'!I12</f>
        <v>Ne</v>
      </c>
    </row>
    <row r="397" spans="1:3" ht="30" x14ac:dyDescent="0.25">
      <c r="A397" s="2" t="s">
        <v>194</v>
      </c>
      <c r="B397" s="673" t="str">
        <f t="shared" si="8"/>
        <v>Ar priemonė prisideda prie 5 konkretaus BŽŪP tikslo? (tikslas nurodytas 5 lape)</v>
      </c>
      <c r="C397" s="672" t="str">
        <f>'10'!I13</f>
        <v>Ne</v>
      </c>
    </row>
    <row r="398" spans="1:3" ht="30" x14ac:dyDescent="0.25">
      <c r="A398" s="2" t="s">
        <v>195</v>
      </c>
      <c r="B398" s="673" t="str">
        <f t="shared" si="8"/>
        <v>Ar priemonė prisideda prie 6 konkretaus BŽŪP tikslo? (tikslas nurodytas 5 lape)</v>
      </c>
      <c r="C398" s="672" t="str">
        <f>'10'!I14</f>
        <v>Ne</v>
      </c>
    </row>
    <row r="399" spans="1:3" ht="30" x14ac:dyDescent="0.25">
      <c r="A399" s="2" t="s">
        <v>196</v>
      </c>
      <c r="B399" s="673" t="str">
        <f t="shared" si="8"/>
        <v>Ar priemonė prisideda prie 9 konkretaus BŽŪP tikslo? (tikslas nurodytas 5 lape)</v>
      </c>
      <c r="C399" s="672" t="str">
        <f>'10'!I15</f>
        <v>Ne</v>
      </c>
    </row>
    <row r="400" spans="1:3" x14ac:dyDescent="0.25">
      <c r="A400" s="2" t="s">
        <v>94</v>
      </c>
      <c r="B400" s="675" t="str">
        <f t="shared" si="8"/>
        <v>A dalis. Priemonės intervencijos logika:</v>
      </c>
      <c r="C400" s="676"/>
    </row>
    <row r="401" spans="1:3" ht="315" x14ac:dyDescent="0.25">
      <c r="A401" s="2" t="s">
        <v>197</v>
      </c>
      <c r="B401" s="673" t="str">
        <f t="shared" si="8"/>
        <v>Priemonės tikslas, ryšys su pagrindiniu BŽŪP tikslu ir VVG teritorijos poreikiais (problemomis ir (arba) potencialu), ryšys su VPS tema (jei taikoma)</v>
      </c>
      <c r="C401" s="677" t="str">
        <f>'10'!I17</f>
        <v xml:space="preserve">Priemonės tikslas - įgyvendinant švietimo, kultūros, sporto, socialinės įtraukties, bei fizinio aktyvumo iniciatyvas, kurti prieinamą viešąją, socialinę infrastruktūrą, tenkinančią įvairių vietos gyventojų ir organizacijų poreikius. 
Priemonė siejasi su BŽŪP tikslu SO8, kadangi bus skatinamas užimtumas, prisidedama prie socialinės įtraukties ir vietos plėtros kaimo vietovėse, sukuriant didesnę viešųjų, socialinių paslaugų įvairovę kaimo vietovėse.
Šia priemone siekiama sudaryti palankesnes sąlygas vietos gyventojams naudotis įvairiomis paslaugomis ir infrastruktūra (R.41), bei skatinti socialinę įtrauktį (R.42) rajone.
VVG teritorija turi potencialo šiai priemonei įgyvendinti, nes rajone gausu viešosios infrastruktūros, kuri galėtų dar labiau prisidėti prie rajono socialinių pokyčių įgyvendinimo. Apklausos metu daugiau nei puse (52,8 proc.) vietos gyventojų nurodė, kad reikalinga finansuoti viešosios infrastruktūros plėtrą. </v>
      </c>
    </row>
    <row r="402" spans="1:3" ht="150" x14ac:dyDescent="0.25">
      <c r="A402" s="2" t="s">
        <v>198</v>
      </c>
      <c r="B402" s="671" t="str">
        <f t="shared" si="8"/>
        <v>Pokytis, kurio siekiama VPS priemone</v>
      </c>
      <c r="C402" s="677" t="str">
        <f>'10'!I18</f>
        <v>Ši priemonė prisideda prie VPS poreikio – skatinti NVO verslumo iniciatyvas ir kitas veiklas, kurios didintų gyventojų užimtumą, stiprintų materialinę bazę, skatintų socialinę įtraukti – tenkinimo, kadangi didinant viešosios infrastruktūros prieinamumą būtų prisidedam prie rajono gyventojų laisvalaikio užimtumo, padidintas teikiamų paslaugų spektras, užtikrinta didesnė vietos gyventojų galimybė pasinaudoti paslaugomis. Taip kuriant teikiamą pokyti rajono socialiame ir ekonominiame gyvenime.</v>
      </c>
    </row>
    <row r="403" spans="1:3" ht="30" x14ac:dyDescent="0.25">
      <c r="A403" s="2" t="s">
        <v>199</v>
      </c>
      <c r="B403" s="509" t="str">
        <f t="shared" si="8"/>
        <v>Kaip priemonė prisidės prie horizontalaus tikslo d įgyvendinimo? (pildoma, jei taikoma)</v>
      </c>
      <c r="C403" s="677" t="str">
        <f>'10'!I19</f>
        <v>Netaikoma</v>
      </c>
    </row>
    <row r="404" spans="1:3" ht="30" x14ac:dyDescent="0.25">
      <c r="A404" s="2" t="s">
        <v>200</v>
      </c>
      <c r="B404" s="509" t="str">
        <f t="shared" si="8"/>
        <v>Kaip priemonė prisidės prie horizontalaus tikslo e įgyvendinimo? (pildoma, jei taikoma)</v>
      </c>
      <c r="C404" s="677" t="str">
        <f>'10'!I20</f>
        <v>Netaikoma</v>
      </c>
    </row>
    <row r="405" spans="1:3" ht="30" x14ac:dyDescent="0.25">
      <c r="A405" s="2" t="s">
        <v>201</v>
      </c>
      <c r="B405" s="509" t="str">
        <f t="shared" si="8"/>
        <v>Kaip priemonė prisidės prie horizontalaus tikslo f įgyvendinimo? (pildoma, jei taikoma)</v>
      </c>
      <c r="C405" s="677" t="str">
        <f>'10'!I21</f>
        <v>Netaikoma</v>
      </c>
    </row>
    <row r="406" spans="1:3" ht="30" x14ac:dyDescent="0.25">
      <c r="A406" s="2" t="s">
        <v>202</v>
      </c>
      <c r="B406" s="509" t="str">
        <f t="shared" si="8"/>
        <v>Kaip priemonė prisidės prie horizontalaus tikslo i įgyvendinimo? (pildoma, jei taikoma)</v>
      </c>
      <c r="C406" s="677" t="str">
        <f>'10'!I22</f>
        <v>Netaikoma</v>
      </c>
    </row>
    <row r="407" spans="1:3" ht="30" x14ac:dyDescent="0.25">
      <c r="A407" s="2" t="s">
        <v>203</v>
      </c>
      <c r="B407" s="675" t="str">
        <f t="shared" si="8"/>
        <v>B dalis. Pareiškėjų ir projektų tinkamumo sąlygos, projektų atrankos principai:</v>
      </c>
      <c r="C407" s="676"/>
    </row>
    <row r="408" spans="1:3" ht="75" x14ac:dyDescent="0.25">
      <c r="A408" s="2" t="s">
        <v>204</v>
      </c>
      <c r="B408" s="509" t="str">
        <f t="shared" si="8"/>
        <v>Pagal priemonę remiamos veiklos</v>
      </c>
      <c r="C408" s="677" t="str">
        <f>'10'!I24</f>
        <v>Finansuojami projektai, skirti viešųjų, socialinių paslaugų (socialinių, švietimo, kultūros, sporto ir kt.) įvairovės kaimo vietovėse didinimui, modernizavimui, prieinamumo didinimui. Turi būti kuriama nauja paslauga, kurios nėra toje teritorijoje</v>
      </c>
    </row>
    <row r="409" spans="1:3" ht="30" x14ac:dyDescent="0.25">
      <c r="A409" s="2" t="s">
        <v>205</v>
      </c>
      <c r="B409" s="671" t="str">
        <f t="shared" si="8"/>
        <v>Tinkami pareiškėjai ir partneriai (jei taikomas reikalavimas projektus įgyvendinti su partneriais)</v>
      </c>
      <c r="C409" s="677" t="str">
        <f>'10'!I25</f>
        <v>Viešieji juridiniai asmenys; asociacijos; biudžetinės įstaigos</v>
      </c>
    </row>
    <row r="410" spans="1:3" ht="45" x14ac:dyDescent="0.25">
      <c r="A410" s="2" t="s">
        <v>206</v>
      </c>
      <c r="B410" s="671" t="str">
        <f t="shared" si="8"/>
        <v>Priemonės tikslinė grupė (pildoma, jei nesutampa su tinkamais pareiškėjais ir (arba) partneriais)</v>
      </c>
      <c r="C410" s="677" t="str">
        <f>'10'!I26</f>
        <v>VVG teritorijos gyventojai: vaikai, senjorai, socialiai pažeidžiami asmenys, kuriems bus teikiamos viešosios paslaugos, NVO, turistai</v>
      </c>
    </row>
    <row r="411" spans="1:3" x14ac:dyDescent="0.25">
      <c r="A411" s="2" t="s">
        <v>725</v>
      </c>
      <c r="B411" s="509" t="str">
        <f t="shared" si="8"/>
        <v>Tinkamumo sąlygos pareiškėjams ir projektams</v>
      </c>
      <c r="C411" s="677" t="str">
        <f>'10'!I27</f>
        <v>Sąlygos nustatytos SP ir VP administravimo taisyklėse</v>
      </c>
    </row>
    <row r="412" spans="1:3" ht="120" x14ac:dyDescent="0.25">
      <c r="A412" s="2" t="s">
        <v>726</v>
      </c>
      <c r="B412" s="673" t="str">
        <f t="shared" si="8"/>
        <v>Projektų atrankos principai</v>
      </c>
      <c r="C412" s="677" t="str">
        <f>'10'!I28</f>
        <v>1. Didesnis potencialių naudos gavėjų skaičius
2. Projektas įgyvendinamas partnerystėje su kitomis organizacijomis
3. Projekto rezultatai skirti ne tik 1 teritorijos, kurioje įgyvendinamas projektas, gyventojų poreikiams tenkinti
4. Į projekto veiklas įtrauktas didesnis socialiai pažeidžiamų asmenų skaičius</v>
      </c>
    </row>
    <row r="413" spans="1:3" x14ac:dyDescent="0.25">
      <c r="A413" s="2" t="s">
        <v>727</v>
      </c>
      <c r="B413" s="509" t="str">
        <f t="shared" si="8"/>
        <v>Planuojamų kvietimų teikti paraiškas skaičius</v>
      </c>
      <c r="C413" s="670">
        <f>'10'!I29</f>
        <v>1</v>
      </c>
    </row>
    <row r="414" spans="1:3" x14ac:dyDescent="0.25">
      <c r="A414" s="2" t="s">
        <v>728</v>
      </c>
      <c r="B414" s="651" t="str">
        <f t="shared" si="8"/>
        <v>C dalis. Paramos dydžiai:</v>
      </c>
      <c r="C414" s="676"/>
    </row>
    <row r="415" spans="1:3" x14ac:dyDescent="0.25">
      <c r="A415" s="2" t="s">
        <v>729</v>
      </c>
      <c r="B415" s="509" t="str">
        <f t="shared" si="8"/>
        <v>Didžiausia paramos suma vietos projektui, Eur</v>
      </c>
      <c r="C415" s="677">
        <f>'10'!I31</f>
        <v>50000</v>
      </c>
    </row>
    <row r="416" spans="1:3" x14ac:dyDescent="0.25">
      <c r="A416" s="2" t="s">
        <v>730</v>
      </c>
      <c r="B416" s="509" t="str">
        <f t="shared" si="8"/>
        <v xml:space="preserve">Paramos lyginamoji dalis, proc. </v>
      </c>
      <c r="C416" s="677" t="str">
        <f>'10'!I32</f>
        <v>iki 40 proc.</v>
      </c>
    </row>
    <row r="417" spans="1:3" x14ac:dyDescent="0.25">
      <c r="A417" s="2" t="s">
        <v>731</v>
      </c>
      <c r="B417" s="509" t="str">
        <f t="shared" si="8"/>
        <v>Planuojama paramos suma priemonei, Eur</v>
      </c>
      <c r="C417" s="678">
        <f>'10'!I33</f>
        <v>100000</v>
      </c>
    </row>
    <row r="418" spans="1:3" x14ac:dyDescent="0.25">
      <c r="A418" s="2" t="s">
        <v>732</v>
      </c>
      <c r="B418" s="509" t="str">
        <f t="shared" si="8"/>
        <v>Planuojama paremti projektų (rodiklis L700)</v>
      </c>
      <c r="C418" s="679">
        <f>'10'!I34</f>
        <v>2</v>
      </c>
    </row>
    <row r="419" spans="1:3" x14ac:dyDescent="0.25">
      <c r="A419" s="2" t="s">
        <v>733</v>
      </c>
      <c r="B419" s="509" t="str">
        <f t="shared" si="8"/>
        <v>Paaiškinimas, kaip nustatyta rodiklio L700 reikšmė</v>
      </c>
      <c r="C419" s="677" t="str">
        <f>'10'!I35</f>
        <v>Pagal maksimalią paramos sumą.</v>
      </c>
    </row>
    <row r="420" spans="1:3" ht="30" x14ac:dyDescent="0.25">
      <c r="A420" s="2" t="s">
        <v>734</v>
      </c>
      <c r="B420" s="651" t="str">
        <f t="shared" si="8"/>
        <v>D dalis. Priemonės indėlis į ES ir nacionalinių horizontaliųjų principų įgyvendinimą:</v>
      </c>
      <c r="C420" s="676"/>
    </row>
    <row r="421" spans="1:3" x14ac:dyDescent="0.25">
      <c r="A421" s="2" t="s">
        <v>735</v>
      </c>
      <c r="B421" s="680" t="str">
        <f t="shared" si="8"/>
        <v>Subregioninės vietovės principas:</v>
      </c>
      <c r="C421" s="676"/>
    </row>
    <row r="422" spans="1:3" ht="30" x14ac:dyDescent="0.25">
      <c r="A422" s="2" t="s">
        <v>736</v>
      </c>
      <c r="B422" s="509" t="str">
        <f t="shared" si="8"/>
        <v>Ar siekiama, kad pagal priemonę finansuojami projektai apimtų visas VVG teritorijos seniūnijas?</v>
      </c>
      <c r="C422" s="672" t="str">
        <f>'10'!I38</f>
        <v>Ne</v>
      </c>
    </row>
    <row r="423" spans="1:3" ht="30" x14ac:dyDescent="0.25">
      <c r="A423" s="2" t="s">
        <v>737</v>
      </c>
      <c r="B423" s="509" t="str">
        <f t="shared" si="8"/>
        <v>Pasirinkimo pagrindimas</v>
      </c>
      <c r="C423" s="677" t="str">
        <f>'10'!I39</f>
        <v>Nėra galimybės to padaryti, nes suplanuoti 2 VP, o seniūnijų yra - 11.</v>
      </c>
    </row>
    <row r="424" spans="1:3" x14ac:dyDescent="0.25">
      <c r="A424" s="2" t="s">
        <v>738</v>
      </c>
      <c r="B424" s="680" t="str">
        <f t="shared" si="8"/>
        <v>Partnerystės principas:</v>
      </c>
      <c r="C424" s="676"/>
    </row>
    <row r="425" spans="1:3" ht="30" x14ac:dyDescent="0.25">
      <c r="A425" s="2" t="s">
        <v>739</v>
      </c>
      <c r="B425" s="509" t="str">
        <f t="shared" si="8"/>
        <v>Ar siekiama, kad pagal priemonę finansuojami projektai būtų vykdomi su partneriais?</v>
      </c>
      <c r="C425" s="672" t="str">
        <f>'10'!I41</f>
        <v>Taip, pasirinktinai</v>
      </c>
    </row>
    <row r="426" spans="1:3" ht="45" x14ac:dyDescent="0.25">
      <c r="A426" s="2" t="s">
        <v>740</v>
      </c>
      <c r="B426" s="509" t="str">
        <f t="shared" si="8"/>
        <v>Pasirinkimo pagrindimas</v>
      </c>
      <c r="C426" s="677" t="str">
        <f>'10'!I42</f>
        <v>Pareiškėjai turės galimybę pasirinkti ar projektą įgyvendinti su partneriais ir ne, numatyti papildomi atrankos balai</v>
      </c>
    </row>
    <row r="427" spans="1:3" x14ac:dyDescent="0.25">
      <c r="A427" s="2" t="s">
        <v>741</v>
      </c>
      <c r="B427" s="680" t="str">
        <f t="shared" si="8"/>
        <v>Inovacijų principas:</v>
      </c>
      <c r="C427" s="676"/>
    </row>
    <row r="428" spans="1:3" ht="30" x14ac:dyDescent="0.25">
      <c r="A428" s="2" t="s">
        <v>742</v>
      </c>
      <c r="B428" s="509" t="str">
        <f t="shared" si="8"/>
        <v>Ar siekiama, kad pagal priemonę finansuojami projektai būtų skirti inovacijoms vietos lygiu diegti?</v>
      </c>
      <c r="C428" s="672" t="str">
        <f>'10'!I44</f>
        <v>Ne</v>
      </c>
    </row>
    <row r="429" spans="1:3" x14ac:dyDescent="0.25">
      <c r="A429" s="2" t="s">
        <v>743</v>
      </c>
      <c r="B429" s="509" t="str">
        <f t="shared" si="8"/>
        <v>Pasirinkimo pagrindimas</v>
      </c>
      <c r="C429" s="677" t="str">
        <f>'10'!I45</f>
        <v>Netaikoma</v>
      </c>
    </row>
    <row r="430" spans="1:3" ht="30" x14ac:dyDescent="0.25">
      <c r="A430" s="2" t="s">
        <v>744</v>
      </c>
      <c r="B430" s="509" t="str">
        <f t="shared" si="8"/>
        <v>Planuojama paremti projektų, skirtų inovacijoms vietos lygiu diegti (rodiklis L710)</v>
      </c>
      <c r="C430" s="679">
        <f>'10'!I46</f>
        <v>0</v>
      </c>
    </row>
    <row r="431" spans="1:3" x14ac:dyDescent="0.25">
      <c r="A431" s="2" t="s">
        <v>745</v>
      </c>
      <c r="B431" s="680" t="str">
        <f t="shared" si="8"/>
        <v>Lyčių lygybė ir nediskriminavimas:</v>
      </c>
      <c r="C431" s="676"/>
    </row>
    <row r="432" spans="1:3" ht="30" x14ac:dyDescent="0.25">
      <c r="A432" s="2" t="s">
        <v>746</v>
      </c>
      <c r="B432" s="509" t="str">
        <f t="shared" si="8"/>
        <v>Ar pagal priemonę finansuojami projektai, skirti lyčių lygybei ir nediskriminavimui?</v>
      </c>
      <c r="C432" s="672" t="str">
        <f>'10'!I48</f>
        <v>Ne</v>
      </c>
    </row>
    <row r="433" spans="1:3" x14ac:dyDescent="0.25">
      <c r="A433" s="2" t="s">
        <v>747</v>
      </c>
      <c r="B433" s="509" t="str">
        <f t="shared" si="8"/>
        <v>Pasirinkimo pagrindimas (jei taip, kaip bus užtikrinta)</v>
      </c>
      <c r="C433" s="677" t="str">
        <f>'10'!I49</f>
        <v>Netaikoma</v>
      </c>
    </row>
    <row r="434" spans="1:3" x14ac:dyDescent="0.25">
      <c r="A434" s="2" t="s">
        <v>748</v>
      </c>
      <c r="B434" s="680" t="str">
        <f t="shared" si="8"/>
        <v>Jaunimas:</v>
      </c>
      <c r="C434" s="676"/>
    </row>
    <row r="435" spans="1:3" ht="30" x14ac:dyDescent="0.25">
      <c r="A435" s="2" t="s">
        <v>749</v>
      </c>
      <c r="B435" s="509" t="str">
        <f t="shared" si="8"/>
        <v>Ar pagal priemonę finansuojami projektai, skirti jaunimui?</v>
      </c>
      <c r="C435" s="672" t="str">
        <f>'10'!I51</f>
        <v>Ne</v>
      </c>
    </row>
    <row r="436" spans="1:3" x14ac:dyDescent="0.25">
      <c r="A436" s="2" t="s">
        <v>750</v>
      </c>
      <c r="B436" s="509" t="str">
        <f t="shared" si="8"/>
        <v>Pasirinkimo pagrindimas (jei taip, kaip bus užtikrinta)</v>
      </c>
      <c r="C436" s="677" t="str">
        <f>'10'!I52</f>
        <v>Netaikoma</v>
      </c>
    </row>
    <row r="437" spans="1:3" x14ac:dyDescent="0.25">
      <c r="A437" s="2" t="s">
        <v>751</v>
      </c>
      <c r="B437" s="675" t="str">
        <f t="shared" si="8"/>
        <v>E dalis. Priemonės rezultato rodikliai:</v>
      </c>
      <c r="C437" s="676"/>
    </row>
    <row r="438" spans="1:3" x14ac:dyDescent="0.25">
      <c r="A438" s="2" t="s">
        <v>752</v>
      </c>
      <c r="B438" s="680" t="str">
        <f t="shared" si="8"/>
        <v>SP rezultato rodiklių taikymas priemonei:</v>
      </c>
      <c r="C438" s="676"/>
    </row>
    <row r="439" spans="1:3" x14ac:dyDescent="0.25">
      <c r="A439" s="2" t="s">
        <v>753</v>
      </c>
      <c r="B439" s="681" t="str">
        <f t="shared" si="8"/>
        <v>R.3</v>
      </c>
      <c r="C439" s="687" t="str">
        <f>'10'!I55</f>
        <v>Ne</v>
      </c>
    </row>
    <row r="440" spans="1:3" x14ac:dyDescent="0.25">
      <c r="A440" s="2" t="s">
        <v>754</v>
      </c>
      <c r="B440" s="681" t="str">
        <f t="shared" si="8"/>
        <v>R.37</v>
      </c>
      <c r="C440" s="687" t="str">
        <f>'10'!I56</f>
        <v>Ne</v>
      </c>
    </row>
    <row r="441" spans="1:3" x14ac:dyDescent="0.25">
      <c r="A441" s="2" t="s">
        <v>755</v>
      </c>
      <c r="B441" s="681" t="str">
        <f t="shared" si="8"/>
        <v>R.39</v>
      </c>
      <c r="C441" s="687" t="str">
        <f>'10'!I57</f>
        <v>Ne</v>
      </c>
    </row>
    <row r="442" spans="1:3" x14ac:dyDescent="0.25">
      <c r="A442" s="2" t="s">
        <v>756</v>
      </c>
      <c r="B442" s="681" t="str">
        <f t="shared" si="8"/>
        <v>R.41</v>
      </c>
      <c r="C442" s="687" t="str">
        <f>'10'!I58</f>
        <v>Taip</v>
      </c>
    </row>
    <row r="443" spans="1:3" x14ac:dyDescent="0.25">
      <c r="A443" s="2" t="s">
        <v>757</v>
      </c>
      <c r="B443" s="681" t="str">
        <f t="shared" si="8"/>
        <v>R.42</v>
      </c>
      <c r="C443" s="687" t="str">
        <f>'10'!I59</f>
        <v>Taip</v>
      </c>
    </row>
    <row r="444" spans="1:3" x14ac:dyDescent="0.25">
      <c r="A444" s="2" t="s">
        <v>758</v>
      </c>
      <c r="B444" s="680" t="str">
        <f t="shared" si="8"/>
        <v>VPS rodiklių taikymas priemonei:</v>
      </c>
      <c r="C444" s="688"/>
    </row>
    <row r="445" spans="1:3" x14ac:dyDescent="0.25">
      <c r="A445" s="2" t="s">
        <v>759</v>
      </c>
      <c r="B445" s="681" t="str">
        <f t="shared" si="8"/>
        <v>RASE-P.1</v>
      </c>
      <c r="C445" s="687" t="str">
        <f>'10'!I61</f>
        <v>Ne</v>
      </c>
    </row>
    <row r="446" spans="1:3" x14ac:dyDescent="0.25">
      <c r="A446" s="2" t="s">
        <v>760</v>
      </c>
      <c r="B446" s="681" t="str">
        <f t="shared" si="8"/>
        <v>RASE-P.2</v>
      </c>
      <c r="C446" s="687" t="str">
        <f>'10'!I62</f>
        <v>Ne</v>
      </c>
    </row>
    <row r="447" spans="1:3" x14ac:dyDescent="0.25">
      <c r="A447" s="2" t="s">
        <v>761</v>
      </c>
      <c r="B447" s="681" t="str">
        <f t="shared" si="8"/>
        <v>RASE-P.3</v>
      </c>
      <c r="C447" s="687" t="str">
        <f>'10'!I63</f>
        <v>Ne</v>
      </c>
    </row>
    <row r="448" spans="1:3" x14ac:dyDescent="0.25">
      <c r="A448" s="2" t="s">
        <v>762</v>
      </c>
      <c r="B448" s="681" t="str">
        <f t="shared" si="8"/>
        <v>RASE-P.4</v>
      </c>
      <c r="C448" s="687" t="str">
        <f>'10'!I64</f>
        <v>Ne</v>
      </c>
    </row>
    <row r="449" spans="1:3" x14ac:dyDescent="0.25">
      <c r="A449" s="2" t="s">
        <v>763</v>
      </c>
      <c r="B449" s="681" t="str">
        <f t="shared" si="8"/>
        <v>RASE-P.5</v>
      </c>
      <c r="C449" s="687" t="str">
        <f>'10'!I65</f>
        <v>Ne</v>
      </c>
    </row>
    <row r="450" spans="1:3" x14ac:dyDescent="0.25">
      <c r="A450" s="2" t="s">
        <v>764</v>
      </c>
      <c r="B450" s="681" t="str">
        <f t="shared" si="8"/>
        <v>RASE-P.6</v>
      </c>
      <c r="C450" s="687" t="str">
        <f>'10'!I66</f>
        <v>Ne</v>
      </c>
    </row>
    <row r="451" spans="1:3" x14ac:dyDescent="0.25">
      <c r="A451" s="2" t="s">
        <v>765</v>
      </c>
      <c r="B451" s="681" t="str">
        <f t="shared" si="8"/>
        <v>RASE-P.7</v>
      </c>
      <c r="C451" s="687" t="str">
        <f>'10'!I67</f>
        <v>Ne</v>
      </c>
    </row>
    <row r="452" spans="1:3" x14ac:dyDescent="0.25">
      <c r="A452" s="2" t="s">
        <v>766</v>
      </c>
      <c r="B452" s="681" t="str">
        <f t="shared" si="8"/>
        <v>RASE-P.8</v>
      </c>
      <c r="C452" s="687" t="str">
        <f>'10'!I68</f>
        <v>Ne</v>
      </c>
    </row>
    <row r="453" spans="1:3" x14ac:dyDescent="0.25">
      <c r="A453" s="2" t="s">
        <v>767</v>
      </c>
      <c r="B453" s="681" t="str">
        <f t="shared" si="8"/>
        <v>RASE-P.9</v>
      </c>
      <c r="C453" s="687" t="str">
        <f>'10'!I69</f>
        <v>Ne</v>
      </c>
    </row>
    <row r="454" spans="1:3" x14ac:dyDescent="0.25">
      <c r="A454" s="2" t="s">
        <v>768</v>
      </c>
      <c r="B454" s="683" t="str">
        <f t="shared" si="8"/>
        <v>RASE-P.10</v>
      </c>
      <c r="C454" s="689" t="str">
        <f>'10'!I70</f>
        <v>Ne</v>
      </c>
    </row>
    <row r="455" spans="1:3" x14ac:dyDescent="0.25">
      <c r="A455" s="2" t="s">
        <v>769</v>
      </c>
      <c r="B455" s="675" t="str">
        <f t="shared" si="8"/>
        <v>F dalis. Pagal priemonę remiamų projektų pobūdis:</v>
      </c>
      <c r="C455" s="676"/>
    </row>
    <row r="456" spans="1:3" x14ac:dyDescent="0.25">
      <c r="A456" s="2" t="s">
        <v>770</v>
      </c>
      <c r="B456" s="671" t="str">
        <f t="shared" ref="B456:B465" si="9">B379</f>
        <v>Remiami pelno projektai</v>
      </c>
      <c r="C456" s="672" t="str">
        <f>'10'!I72</f>
        <v>Ne</v>
      </c>
    </row>
    <row r="457" spans="1:3" ht="60" x14ac:dyDescent="0.25">
      <c r="A457" s="2" t="s">
        <v>771</v>
      </c>
      <c r="B457" s="673" t="str">
        <f t="shared" si="9"/>
        <v>Remiami projektai, susiję su žinių perdavimu, įskaitant konsultacijas, mokymą ir keitimąsi žiniomis apie tvarią, ekonominę, socialinę, aplinką ir klimatą tausojančią veiklą (aktualu rodikliui L801)</v>
      </c>
      <c r="C457" s="672" t="str">
        <f>'10'!I73</f>
        <v>Ne</v>
      </c>
    </row>
    <row r="458" spans="1:3" ht="75" x14ac:dyDescent="0.25">
      <c r="A458" s="2" t="s">
        <v>772</v>
      </c>
      <c r="B458" s="673" t="str">
        <f t="shared" si="9"/>
        <v>Remiami projektai, susiję su gamintojų organizacijomis, vietinėmis rinkomis, trumpomis tiekimo grandinėmis ir kokybės schemomis, įskaitant paramą investicijoms, rinkodaros veiklą ir kt. (aktualu rodikliui L802)</v>
      </c>
      <c r="C458" s="672" t="str">
        <f>'10'!I74</f>
        <v>Ne</v>
      </c>
    </row>
    <row r="459" spans="1:3" ht="45" x14ac:dyDescent="0.25">
      <c r="A459" s="2" t="s">
        <v>773</v>
      </c>
      <c r="B459" s="673" t="str">
        <f t="shared" si="9"/>
        <v>Remiami projektai, susiję su atsinaujinančios energijos gamybos pajėgumais, įskaitant biologinę (aktualu rodikliui L803)</v>
      </c>
      <c r="C459" s="672" t="str">
        <f>'10'!I75</f>
        <v>Ne</v>
      </c>
    </row>
    <row r="460" spans="1:3" ht="60" x14ac:dyDescent="0.25">
      <c r="A460" s="2" t="s">
        <v>774</v>
      </c>
      <c r="B460" s="673" t="str">
        <f t="shared" si="9"/>
        <v>Remiami projektai, prisidedantys prie aplinkos tvarumo, klimato kaitos švelninimo bei prisitaikymo prie jos tikslų įgyvendinimo kaimo vietovėse (aktualu rodikliui L804)</v>
      </c>
      <c r="C460" s="672" t="str">
        <f>'10'!I76</f>
        <v>Ne</v>
      </c>
    </row>
    <row r="461" spans="1:3" ht="30" x14ac:dyDescent="0.25">
      <c r="A461" s="2" t="s">
        <v>775</v>
      </c>
      <c r="B461" s="673" t="str">
        <f t="shared" si="9"/>
        <v>Remiami projektai, kurie kuria darbo vietas (aktualu rodikliui L805)</v>
      </c>
      <c r="C461" s="672" t="str">
        <f>'10'!I77</f>
        <v>Ne</v>
      </c>
    </row>
    <row r="462" spans="1:3" ht="30" x14ac:dyDescent="0.25">
      <c r="A462" s="2" t="s">
        <v>776</v>
      </c>
      <c r="B462" s="673" t="str">
        <f t="shared" si="9"/>
        <v>Remiami kaimo verslų, įskaitant bioekonomiką, projektai (aktualu rodikliui L 806)</v>
      </c>
      <c r="C462" s="672" t="str">
        <f>'10'!I78</f>
        <v>Ne</v>
      </c>
    </row>
    <row r="463" spans="1:3" ht="30" x14ac:dyDescent="0.25">
      <c r="A463" s="2" t="s">
        <v>777</v>
      </c>
      <c r="B463" s="673" t="str">
        <f t="shared" si="9"/>
        <v>Remiami projektai, susiję su sumanių kaimų strategijomis (aktualu rodikliui L807)</v>
      </c>
      <c r="C463" s="672" t="str">
        <f>'10'!I79</f>
        <v>Ne</v>
      </c>
    </row>
    <row r="464" spans="1:3" ht="30" x14ac:dyDescent="0.25">
      <c r="A464" s="2" t="s">
        <v>778</v>
      </c>
      <c r="B464" s="673" t="str">
        <f t="shared" si="9"/>
        <v>Remiami projektai, gerinantys paslaugų prieinamumą ir infrastruktūrą (aktualu rodikliui L808)</v>
      </c>
      <c r="C464" s="672" t="str">
        <f>'10'!I80</f>
        <v>Taip</v>
      </c>
    </row>
    <row r="465" spans="1:3" ht="30" x14ac:dyDescent="0.25">
      <c r="A465" s="2" t="s">
        <v>779</v>
      </c>
      <c r="B465" s="673" t="str">
        <f t="shared" si="9"/>
        <v>Remiami socialinės įtraukties projektai (aktualu rodikliui L809)</v>
      </c>
      <c r="C465" s="672" t="str">
        <f>'10'!I81</f>
        <v>Taip</v>
      </c>
    </row>
    <row r="466" spans="1:3" x14ac:dyDescent="0.25">
      <c r="A466" s="2"/>
      <c r="B466" s="649"/>
      <c r="C466" s="685"/>
    </row>
    <row r="467" spans="1:3" x14ac:dyDescent="0.25">
      <c r="A467" s="1"/>
      <c r="B467" s="362"/>
      <c r="C467" s="686" t="str">
        <f>'10'!J6</f>
        <v>7 priemonė</v>
      </c>
    </row>
    <row r="468" spans="1:3" ht="30" x14ac:dyDescent="0.25">
      <c r="A468" s="2" t="s">
        <v>188</v>
      </c>
      <c r="B468" s="509" t="str">
        <f>B391</f>
        <v>Priemonės pavadinimas</v>
      </c>
      <c r="C468" s="670" t="str">
        <f>'10'!J7</f>
        <v>NVO iniciatyvų skatinimas, kultūros tradicijų, amatų saugojimas ir sklaida</v>
      </c>
    </row>
    <row r="469" spans="1:3" x14ac:dyDescent="0.25">
      <c r="A469" s="2" t="s">
        <v>189</v>
      </c>
      <c r="B469" s="671" t="str">
        <f t="shared" ref="B469:B532" si="10">B392</f>
        <v>Priemonės rūšis</v>
      </c>
      <c r="C469" s="670" t="str">
        <f>'10'!J8</f>
        <v>Veiklos projektai</v>
      </c>
    </row>
    <row r="470" spans="1:3" ht="30" x14ac:dyDescent="0.25">
      <c r="A470" s="2" t="s">
        <v>190</v>
      </c>
      <c r="B470" s="671" t="str">
        <f t="shared" si="10"/>
        <v>VVG teritorijos poreikių, kuriuos tenkina priemonė, skaičius</v>
      </c>
      <c r="C470" s="670">
        <f>'10'!J9</f>
        <v>1</v>
      </c>
    </row>
    <row r="471" spans="1:3" x14ac:dyDescent="0.25">
      <c r="A471" s="2" t="s">
        <v>191</v>
      </c>
      <c r="B471" s="671" t="str">
        <f t="shared" si="10"/>
        <v>BŽŪP tikslų, kuriuos įgyvendina priemonė, skaičius</v>
      </c>
      <c r="C471" s="670">
        <f>'10'!J10</f>
        <v>1</v>
      </c>
    </row>
    <row r="472" spans="1:3" ht="60" x14ac:dyDescent="0.25">
      <c r="A472" s="2" t="s">
        <v>192</v>
      </c>
      <c r="B472" s="671" t="str">
        <f t="shared" si="10"/>
        <v>Pagrindinis BŽŪP tikslas, kurį įgyvendina VPS priemonė</v>
      </c>
      <c r="C472" s="672" t="str">
        <f>'10'!J11</f>
        <v>SO8. Skatinti užimtumą, augimą, lyčių lygybę, įskaitant moterų dalyvavimą ūkininkavimo veikloje, socialinę įtrauktį ir vietos plėtrą kaimo vietovėse, įskaitant žiedinę bioekonomiką ir tvarią miškininkystę</v>
      </c>
    </row>
    <row r="473" spans="1:3" ht="30" x14ac:dyDescent="0.25">
      <c r="A473" s="2" t="s">
        <v>193</v>
      </c>
      <c r="B473" s="673" t="str">
        <f t="shared" si="10"/>
        <v>Ar priemonė prisideda prie 4 konkretaus BŽŪP tikslo? (tikslas nurodytas 5 lape)</v>
      </c>
      <c r="C473" s="672" t="str">
        <f>'10'!J12</f>
        <v>Ne</v>
      </c>
    </row>
    <row r="474" spans="1:3" ht="30" x14ac:dyDescent="0.25">
      <c r="A474" s="2" t="s">
        <v>194</v>
      </c>
      <c r="B474" s="673" t="str">
        <f t="shared" si="10"/>
        <v>Ar priemonė prisideda prie 5 konkretaus BŽŪP tikslo? (tikslas nurodytas 5 lape)</v>
      </c>
      <c r="C474" s="672" t="str">
        <f>'10'!J13</f>
        <v>Ne</v>
      </c>
    </row>
    <row r="475" spans="1:3" ht="30" x14ac:dyDescent="0.25">
      <c r="A475" s="2" t="s">
        <v>195</v>
      </c>
      <c r="B475" s="673" t="str">
        <f t="shared" si="10"/>
        <v>Ar priemonė prisideda prie 6 konkretaus BŽŪP tikslo? (tikslas nurodytas 5 lape)</v>
      </c>
      <c r="C475" s="672" t="str">
        <f>'10'!J14</f>
        <v>Ne</v>
      </c>
    </row>
    <row r="476" spans="1:3" ht="30" x14ac:dyDescent="0.25">
      <c r="A476" s="2" t="s">
        <v>196</v>
      </c>
      <c r="B476" s="673" t="str">
        <f t="shared" si="10"/>
        <v>Ar priemonė prisideda prie 9 konkretaus BŽŪP tikslo? (tikslas nurodytas 5 lape)</v>
      </c>
      <c r="C476" s="672" t="str">
        <f>'10'!J15</f>
        <v>Ne</v>
      </c>
    </row>
    <row r="477" spans="1:3" x14ac:dyDescent="0.25">
      <c r="A477" s="2" t="s">
        <v>94</v>
      </c>
      <c r="B477" s="675" t="str">
        <f t="shared" si="10"/>
        <v>A dalis. Priemonės intervencijos logika:</v>
      </c>
      <c r="C477" s="676"/>
    </row>
    <row r="478" spans="1:3" ht="210" x14ac:dyDescent="0.25">
      <c r="A478" s="2" t="s">
        <v>197</v>
      </c>
      <c r="B478" s="673" t="str">
        <f t="shared" si="10"/>
        <v>Priemonės tikslas, ryšys su pagrindiniu BŽŪP tikslu ir VVG teritorijos poreikiais (problemomis ir (arba) potencialu), ryšys su VPS tema (jei taikoma)</v>
      </c>
      <c r="C478" s="677" t="str">
        <f>'10'!J17</f>
        <v>Priemonės tikslas – skatinti vietos gyventojų užimtumą, išsaugoti ir puoselėti krašto kultūrą, tradicijas, didinti socialinį, kultūrinį ir visuomeninį rajono gyventojų potencialą.
Priemonė siejasi su BŽŪP tikslu SO8, kadangi bus skatinamas užimtumas, prisidedama prie socialinės įtraukties ir vietos plėtros kaimo vietovėse.
Šia priemone siekiama skatinti socialinę įtrauktį (R.42) rajone.
Atliktos apklausos metu 46,6 proc. respondentų nurodė, kad labai svarbu remti bendruomeniškumą skatinančias iniciatyvas, prisidėti prie sbeikatinimo priemonių aktyvinimo krypties (35 proc.), todėl VVG teritorija turi potencialo šiai priemonei įgyvendinti.</v>
      </c>
    </row>
    <row r="479" spans="1:3" ht="135" x14ac:dyDescent="0.25">
      <c r="A479" s="2" t="s">
        <v>198</v>
      </c>
      <c r="B479" s="671" t="str">
        <f t="shared" si="10"/>
        <v>Pokytis, kurio siekiama VPS priemone</v>
      </c>
      <c r="C479" s="677" t="str">
        <f>'10'!J18</f>
        <v>Ši priemonė prisideda prie VPS poreikio – skatinti NVO verslumo iniciatyvas ir kitas veiklas, kurios didintų gyventojų užimtumą, stiprintų materialinę bazę, skatintų socialinę įtraukti – tenkinimo, kadangi kuriant organizuojant įvairias kultūrines, sportines ir kitas veiklas, būtų prisidedam prie rajono gyventojų užimtumo, kuriamas teikiamas pokyti rajono kultūriniame, socialiame ir visuomeniniame gyvenime.</v>
      </c>
    </row>
    <row r="480" spans="1:3" ht="30" x14ac:dyDescent="0.25">
      <c r="A480" s="2" t="s">
        <v>199</v>
      </c>
      <c r="B480" s="509" t="str">
        <f t="shared" si="10"/>
        <v>Kaip priemonė prisidės prie horizontalaus tikslo d įgyvendinimo? (pildoma, jei taikoma)</v>
      </c>
      <c r="C480" s="677" t="str">
        <f>'10'!J19</f>
        <v>Netaikoma</v>
      </c>
    </row>
    <row r="481" spans="1:3" ht="30" x14ac:dyDescent="0.25">
      <c r="A481" s="2" t="s">
        <v>200</v>
      </c>
      <c r="B481" s="509" t="str">
        <f t="shared" si="10"/>
        <v>Kaip priemonė prisidės prie horizontalaus tikslo e įgyvendinimo? (pildoma, jei taikoma)</v>
      </c>
      <c r="C481" s="677" t="str">
        <f>'10'!J20</f>
        <v>Netaikoma</v>
      </c>
    </row>
    <row r="482" spans="1:3" ht="30" x14ac:dyDescent="0.25">
      <c r="A482" s="2" t="s">
        <v>201</v>
      </c>
      <c r="B482" s="509" t="str">
        <f t="shared" si="10"/>
        <v>Kaip priemonė prisidės prie horizontalaus tikslo f įgyvendinimo? (pildoma, jei taikoma)</v>
      </c>
      <c r="C482" s="677" t="str">
        <f>'10'!J21</f>
        <v>Netaikoma</v>
      </c>
    </row>
    <row r="483" spans="1:3" ht="30" x14ac:dyDescent="0.25">
      <c r="A483" s="2" t="s">
        <v>202</v>
      </c>
      <c r="B483" s="509" t="str">
        <f t="shared" si="10"/>
        <v>Kaip priemonė prisidės prie horizontalaus tikslo i įgyvendinimo? (pildoma, jei taikoma)</v>
      </c>
      <c r="C483" s="677" t="str">
        <f>'10'!J22</f>
        <v>Netaikoma</v>
      </c>
    </row>
    <row r="484" spans="1:3" ht="30" x14ac:dyDescent="0.25">
      <c r="A484" s="2" t="s">
        <v>203</v>
      </c>
      <c r="B484" s="675" t="str">
        <f t="shared" si="10"/>
        <v>B dalis. Pareiškėjų ir projektų tinkamumo sąlygos, projektų atrankos principai:</v>
      </c>
      <c r="C484" s="676"/>
    </row>
    <row r="485" spans="1:3" ht="75" x14ac:dyDescent="0.25">
      <c r="A485" s="2" t="s">
        <v>204</v>
      </c>
      <c r="B485" s="509" t="str">
        <f t="shared" si="10"/>
        <v>Pagal priemonę remiamos veiklos</v>
      </c>
      <c r="C485" s="677" t="str">
        <f>'10'!J24</f>
        <v>Remiami projektai, kurie skirti tradicinių VVG teritorijos švenčių organizavimui, kultūros ir meno, sporto kolektyvų veiklos skatinimui, vietos krašto amatų veiklos skatinimui, kultūrinės materialinės bazės stiprinimas ir kt.</v>
      </c>
    </row>
    <row r="486" spans="1:3" ht="30" x14ac:dyDescent="0.25">
      <c r="A486" s="2" t="s">
        <v>205</v>
      </c>
      <c r="B486" s="671" t="str">
        <f t="shared" si="10"/>
        <v>Tinkami pareiškėjai ir partneriai (jei taikomas reikalavimas projektus įgyvendinti su partneriais)</v>
      </c>
      <c r="C486" s="677" t="str">
        <f>'10'!J25</f>
        <v>Juridiniai asmenys - NVO, VšĮ. Pareiškėjas yra registruotas ir veiklą vykdo VVG teritorijoje</v>
      </c>
    </row>
    <row r="487" spans="1:3" ht="30" x14ac:dyDescent="0.25">
      <c r="A487" s="2" t="s">
        <v>206</v>
      </c>
      <c r="B487" s="671" t="str">
        <f t="shared" si="10"/>
        <v>Priemonės tikslinė grupė (pildoma, jei nesutampa su tinkamais pareiškėjais ir (arba) partneriais)</v>
      </c>
      <c r="C487" s="677" t="str">
        <f>'10'!J26</f>
        <v>VVG teritorijos gyventojai, įskaitant socialinę atskirtį patiriančius</v>
      </c>
    </row>
    <row r="488" spans="1:3" x14ac:dyDescent="0.25">
      <c r="A488" s="2" t="s">
        <v>725</v>
      </c>
      <c r="B488" s="509" t="str">
        <f t="shared" si="10"/>
        <v>Tinkamumo sąlygos pareiškėjams ir projektams</v>
      </c>
      <c r="C488" s="677" t="str">
        <f>'10'!J27</f>
        <v>Sąlygos nustatytos SP ir VP administravimo taisyklėse</v>
      </c>
    </row>
    <row r="489" spans="1:3" ht="120" x14ac:dyDescent="0.25">
      <c r="A489" s="2" t="s">
        <v>726</v>
      </c>
      <c r="B489" s="673" t="str">
        <f t="shared" si="10"/>
        <v>Projektų atrankos principai</v>
      </c>
      <c r="C489" s="677" t="str">
        <f>'10'!J28</f>
        <v>1. Didesnis potencialių naudos gavėjų skaičius
2. Projektas įgyvendinamas partnerystėje su kitomis organizacijomis
3. Projekto rezultatai skirti ne tik 1 teritorijos, kurioje įgyvendinamas projektas, gyventojų poreikiams tenkinti
4. Į projekto veiklas įtrauktas didesnis socialiai pažeidžiamų asmenų skaičius</v>
      </c>
    </row>
    <row r="490" spans="1:3" x14ac:dyDescent="0.25">
      <c r="A490" s="2" t="s">
        <v>727</v>
      </c>
      <c r="B490" s="509" t="str">
        <f t="shared" si="10"/>
        <v>Planuojamų kvietimų teikti paraiškas skaičius</v>
      </c>
      <c r="C490" s="670">
        <f>'10'!J29</f>
        <v>4</v>
      </c>
    </row>
    <row r="491" spans="1:3" x14ac:dyDescent="0.25">
      <c r="A491" s="2" t="s">
        <v>728</v>
      </c>
      <c r="B491" s="651" t="str">
        <f t="shared" si="10"/>
        <v>C dalis. Paramos dydžiai:</v>
      </c>
      <c r="C491" s="676"/>
    </row>
    <row r="492" spans="1:3" x14ac:dyDescent="0.25">
      <c r="A492" s="2" t="s">
        <v>729</v>
      </c>
      <c r="B492" s="509" t="str">
        <f t="shared" si="10"/>
        <v>Didžiausia paramos suma vietos projektui, Eur</v>
      </c>
      <c r="C492" s="677">
        <f>'10'!J31</f>
        <v>10000</v>
      </c>
    </row>
    <row r="493" spans="1:3" x14ac:dyDescent="0.25">
      <c r="A493" s="2" t="s">
        <v>730</v>
      </c>
      <c r="B493" s="509" t="str">
        <f t="shared" si="10"/>
        <v xml:space="preserve">Paramos lyginamoji dalis, proc. </v>
      </c>
      <c r="C493" s="677" t="str">
        <f>'10'!J32</f>
        <v>iki 90 proc.</v>
      </c>
    </row>
    <row r="494" spans="1:3" x14ac:dyDescent="0.25">
      <c r="A494" s="2" t="s">
        <v>731</v>
      </c>
      <c r="B494" s="509" t="str">
        <f t="shared" si="10"/>
        <v>Planuojama paramos suma priemonei, Eur</v>
      </c>
      <c r="C494" s="678">
        <f>'10'!J33</f>
        <v>200000</v>
      </c>
    </row>
    <row r="495" spans="1:3" x14ac:dyDescent="0.25">
      <c r="A495" s="2" t="s">
        <v>732</v>
      </c>
      <c r="B495" s="509" t="str">
        <f t="shared" si="10"/>
        <v>Planuojama paremti projektų (rodiklis L700)</v>
      </c>
      <c r="C495" s="679">
        <f>'10'!J34</f>
        <v>20</v>
      </c>
    </row>
    <row r="496" spans="1:3" x14ac:dyDescent="0.25">
      <c r="A496" s="2" t="s">
        <v>733</v>
      </c>
      <c r="B496" s="509" t="str">
        <f t="shared" si="10"/>
        <v>Paaiškinimas, kaip nustatyta rodiklio L700 reikšmė</v>
      </c>
      <c r="C496" s="677" t="str">
        <f>'10'!J35</f>
        <v>Pagal maksimalią paramos sumą.</v>
      </c>
    </row>
    <row r="497" spans="1:3" ht="30" x14ac:dyDescent="0.25">
      <c r="A497" s="2" t="s">
        <v>734</v>
      </c>
      <c r="B497" s="651" t="str">
        <f t="shared" si="10"/>
        <v>D dalis. Priemonės indėlis į ES ir nacionalinių horizontaliųjų principų įgyvendinimą:</v>
      </c>
      <c r="C497" s="676"/>
    </row>
    <row r="498" spans="1:3" x14ac:dyDescent="0.25">
      <c r="A498" s="2" t="s">
        <v>735</v>
      </c>
      <c r="B498" s="680" t="str">
        <f t="shared" si="10"/>
        <v>Subregioninės vietovės principas:</v>
      </c>
      <c r="C498" s="676"/>
    </row>
    <row r="499" spans="1:3" ht="30" x14ac:dyDescent="0.25">
      <c r="A499" s="2" t="s">
        <v>736</v>
      </c>
      <c r="B499" s="509" t="str">
        <f t="shared" si="10"/>
        <v>Ar siekiama, kad pagal priemonę finansuojami projektai apimtų visas VVG teritorijos seniūnijas?</v>
      </c>
      <c r="C499" s="672" t="str">
        <f>'10'!J38</f>
        <v>Taip</v>
      </c>
    </row>
    <row r="500" spans="1:3" x14ac:dyDescent="0.25">
      <c r="A500" s="2" t="s">
        <v>737</v>
      </c>
      <c r="B500" s="509" t="str">
        <f t="shared" si="10"/>
        <v>Pasirinkimo pagrindimas</v>
      </c>
      <c r="C500" s="677" t="str">
        <f>'10'!J39</f>
        <v>Suplanuota 20 VP, o seniūnijų yra - 11.</v>
      </c>
    </row>
    <row r="501" spans="1:3" x14ac:dyDescent="0.25">
      <c r="A501" s="2" t="s">
        <v>738</v>
      </c>
      <c r="B501" s="680" t="str">
        <f t="shared" si="10"/>
        <v>Partnerystės principas:</v>
      </c>
      <c r="C501" s="676"/>
    </row>
    <row r="502" spans="1:3" ht="30" x14ac:dyDescent="0.25">
      <c r="A502" s="2" t="s">
        <v>739</v>
      </c>
      <c r="B502" s="509" t="str">
        <f t="shared" si="10"/>
        <v>Ar siekiama, kad pagal priemonę finansuojami projektai būtų vykdomi su partneriais?</v>
      </c>
      <c r="C502" s="672" t="str">
        <f>'10'!J41</f>
        <v>Taip, pasirinktinai</v>
      </c>
    </row>
    <row r="503" spans="1:3" ht="45" x14ac:dyDescent="0.25">
      <c r="A503" s="2" t="s">
        <v>740</v>
      </c>
      <c r="B503" s="509" t="str">
        <f t="shared" si="10"/>
        <v>Pasirinkimo pagrindimas</v>
      </c>
      <c r="C503" s="677" t="str">
        <f>'10'!J42</f>
        <v>Pareiškėjai turės galimybę pasirinkti ar projektą įgyvendinti su partneriais ir ne, numatyti papildomi atrankos balai</v>
      </c>
    </row>
    <row r="504" spans="1:3" x14ac:dyDescent="0.25">
      <c r="A504" s="2" t="s">
        <v>741</v>
      </c>
      <c r="B504" s="680" t="str">
        <f t="shared" si="10"/>
        <v>Inovacijų principas:</v>
      </c>
      <c r="C504" s="676"/>
    </row>
    <row r="505" spans="1:3" ht="30" x14ac:dyDescent="0.25">
      <c r="A505" s="2" t="s">
        <v>742</v>
      </c>
      <c r="B505" s="509" t="str">
        <f t="shared" si="10"/>
        <v>Ar siekiama, kad pagal priemonę finansuojami projektai būtų skirti inovacijoms vietos lygiu diegti?</v>
      </c>
      <c r="C505" s="672" t="str">
        <f>'10'!J44</f>
        <v>Ne</v>
      </c>
    </row>
    <row r="506" spans="1:3" x14ac:dyDescent="0.25">
      <c r="A506" s="2" t="s">
        <v>743</v>
      </c>
      <c r="B506" s="509" t="str">
        <f t="shared" si="10"/>
        <v>Pasirinkimo pagrindimas</v>
      </c>
      <c r="C506" s="677" t="str">
        <f>'10'!J45</f>
        <v>Netaikoma</v>
      </c>
    </row>
    <row r="507" spans="1:3" ht="30" x14ac:dyDescent="0.25">
      <c r="A507" s="2" t="s">
        <v>744</v>
      </c>
      <c r="B507" s="509" t="str">
        <f t="shared" si="10"/>
        <v>Planuojama paremti projektų, skirtų inovacijoms vietos lygiu diegti (rodiklis L710)</v>
      </c>
      <c r="C507" s="679">
        <f>'10'!J46</f>
        <v>0</v>
      </c>
    </row>
    <row r="508" spans="1:3" x14ac:dyDescent="0.25">
      <c r="A508" s="2" t="s">
        <v>745</v>
      </c>
      <c r="B508" s="680" t="str">
        <f t="shared" si="10"/>
        <v>Lyčių lygybė ir nediskriminavimas:</v>
      </c>
      <c r="C508" s="676"/>
    </row>
    <row r="509" spans="1:3" ht="30" x14ac:dyDescent="0.25">
      <c r="A509" s="2" t="s">
        <v>746</v>
      </c>
      <c r="B509" s="509" t="str">
        <f t="shared" si="10"/>
        <v>Ar pagal priemonę finansuojami projektai, skirti lyčių lygybei ir nediskriminavimui?</v>
      </c>
      <c r="C509" s="672" t="str">
        <f>'10'!J48</f>
        <v>Ne</v>
      </c>
    </row>
    <row r="510" spans="1:3" x14ac:dyDescent="0.25">
      <c r="A510" s="2" t="s">
        <v>747</v>
      </c>
      <c r="B510" s="509" t="str">
        <f t="shared" si="10"/>
        <v>Pasirinkimo pagrindimas (jei taip, kaip bus užtikrinta)</v>
      </c>
      <c r="C510" s="677" t="str">
        <f>'10'!J49</f>
        <v>Netaikoma</v>
      </c>
    </row>
    <row r="511" spans="1:3" x14ac:dyDescent="0.25">
      <c r="A511" s="2" t="s">
        <v>748</v>
      </c>
      <c r="B511" s="680" t="str">
        <f t="shared" si="10"/>
        <v>Jaunimas:</v>
      </c>
      <c r="C511" s="676"/>
    </row>
    <row r="512" spans="1:3" ht="30" x14ac:dyDescent="0.25">
      <c r="A512" s="2" t="s">
        <v>749</v>
      </c>
      <c r="B512" s="509" t="str">
        <f t="shared" si="10"/>
        <v>Ar pagal priemonę finansuojami projektai, skirti jaunimui?</v>
      </c>
      <c r="C512" s="672" t="str">
        <f>'10'!J51</f>
        <v>Ne</v>
      </c>
    </row>
    <row r="513" spans="1:3" x14ac:dyDescent="0.25">
      <c r="A513" s="2" t="s">
        <v>750</v>
      </c>
      <c r="B513" s="509" t="str">
        <f t="shared" si="10"/>
        <v>Pasirinkimo pagrindimas (jei taip, kaip bus užtikrinta)</v>
      </c>
      <c r="C513" s="677" t="str">
        <f>'10'!J52</f>
        <v>Netaikoma</v>
      </c>
    </row>
    <row r="514" spans="1:3" x14ac:dyDescent="0.25">
      <c r="A514" s="2" t="s">
        <v>751</v>
      </c>
      <c r="B514" s="675" t="str">
        <f t="shared" si="10"/>
        <v>E dalis. Priemonės rezultato rodikliai:</v>
      </c>
      <c r="C514" s="676"/>
    </row>
    <row r="515" spans="1:3" x14ac:dyDescent="0.25">
      <c r="A515" s="2" t="s">
        <v>752</v>
      </c>
      <c r="B515" s="680" t="str">
        <f t="shared" si="10"/>
        <v>SP rezultato rodiklių taikymas priemonei:</v>
      </c>
      <c r="C515" s="676"/>
    </row>
    <row r="516" spans="1:3" x14ac:dyDescent="0.25">
      <c r="A516" s="2" t="s">
        <v>753</v>
      </c>
      <c r="B516" s="681" t="str">
        <f t="shared" si="10"/>
        <v>R.3</v>
      </c>
      <c r="C516" s="687" t="str">
        <f>'10'!J55</f>
        <v>Ne</v>
      </c>
    </row>
    <row r="517" spans="1:3" x14ac:dyDescent="0.25">
      <c r="A517" s="2" t="s">
        <v>754</v>
      </c>
      <c r="B517" s="681" t="str">
        <f t="shared" si="10"/>
        <v>R.37</v>
      </c>
      <c r="C517" s="687" t="str">
        <f>'10'!J56</f>
        <v>Ne</v>
      </c>
    </row>
    <row r="518" spans="1:3" x14ac:dyDescent="0.25">
      <c r="A518" s="2" t="s">
        <v>755</v>
      </c>
      <c r="B518" s="681" t="str">
        <f t="shared" si="10"/>
        <v>R.39</v>
      </c>
      <c r="C518" s="687" t="str">
        <f>'10'!J57</f>
        <v>Ne</v>
      </c>
    </row>
    <row r="519" spans="1:3" x14ac:dyDescent="0.25">
      <c r="A519" s="2" t="s">
        <v>756</v>
      </c>
      <c r="B519" s="681" t="str">
        <f t="shared" si="10"/>
        <v>R.41</v>
      </c>
      <c r="C519" s="687" t="str">
        <f>'10'!J58</f>
        <v>Ne</v>
      </c>
    </row>
    <row r="520" spans="1:3" x14ac:dyDescent="0.25">
      <c r="A520" s="2" t="s">
        <v>757</v>
      </c>
      <c r="B520" s="681" t="str">
        <f t="shared" si="10"/>
        <v>R.42</v>
      </c>
      <c r="C520" s="687" t="str">
        <f>'10'!J59</f>
        <v>Taip</v>
      </c>
    </row>
    <row r="521" spans="1:3" x14ac:dyDescent="0.25">
      <c r="A521" s="2" t="s">
        <v>758</v>
      </c>
      <c r="B521" s="680" t="str">
        <f t="shared" si="10"/>
        <v>VPS rodiklių taikymas priemonei:</v>
      </c>
      <c r="C521" s="688"/>
    </row>
    <row r="522" spans="1:3" x14ac:dyDescent="0.25">
      <c r="A522" s="2" t="s">
        <v>759</v>
      </c>
      <c r="B522" s="681" t="str">
        <f t="shared" si="10"/>
        <v>RASE-P.1</v>
      </c>
      <c r="C522" s="687" t="str">
        <f>'10'!J61</f>
        <v>Ne</v>
      </c>
    </row>
    <row r="523" spans="1:3" x14ac:dyDescent="0.25">
      <c r="A523" s="2" t="s">
        <v>760</v>
      </c>
      <c r="B523" s="681" t="str">
        <f t="shared" si="10"/>
        <v>RASE-P.2</v>
      </c>
      <c r="C523" s="687" t="str">
        <f>'10'!J62</f>
        <v>Ne</v>
      </c>
    </row>
    <row r="524" spans="1:3" x14ac:dyDescent="0.25">
      <c r="A524" s="2" t="s">
        <v>761</v>
      </c>
      <c r="B524" s="681" t="str">
        <f t="shared" si="10"/>
        <v>RASE-P.3</v>
      </c>
      <c r="C524" s="687" t="str">
        <f>'10'!J63</f>
        <v>Ne</v>
      </c>
    </row>
    <row r="525" spans="1:3" x14ac:dyDescent="0.25">
      <c r="A525" s="2" t="s">
        <v>762</v>
      </c>
      <c r="B525" s="681" t="str">
        <f t="shared" si="10"/>
        <v>RASE-P.4</v>
      </c>
      <c r="C525" s="687" t="str">
        <f>'10'!J64</f>
        <v>Ne</v>
      </c>
    </row>
    <row r="526" spans="1:3" x14ac:dyDescent="0.25">
      <c r="A526" s="2" t="s">
        <v>763</v>
      </c>
      <c r="B526" s="681" t="str">
        <f t="shared" si="10"/>
        <v>RASE-P.5</v>
      </c>
      <c r="C526" s="687" t="str">
        <f>'10'!J65</f>
        <v>Ne</v>
      </c>
    </row>
    <row r="527" spans="1:3" x14ac:dyDescent="0.25">
      <c r="A527" s="2" t="s">
        <v>764</v>
      </c>
      <c r="B527" s="681" t="str">
        <f t="shared" si="10"/>
        <v>RASE-P.6</v>
      </c>
      <c r="C527" s="687" t="str">
        <f>'10'!J66</f>
        <v>Ne</v>
      </c>
    </row>
    <row r="528" spans="1:3" x14ac:dyDescent="0.25">
      <c r="A528" s="2" t="s">
        <v>765</v>
      </c>
      <c r="B528" s="681" t="str">
        <f t="shared" si="10"/>
        <v>RASE-P.7</v>
      </c>
      <c r="C528" s="687" t="str">
        <f>'10'!J67</f>
        <v>Ne</v>
      </c>
    </row>
    <row r="529" spans="1:3" x14ac:dyDescent="0.25">
      <c r="A529" s="2" t="s">
        <v>766</v>
      </c>
      <c r="B529" s="681" t="str">
        <f t="shared" si="10"/>
        <v>RASE-P.8</v>
      </c>
      <c r="C529" s="687" t="str">
        <f>'10'!J68</f>
        <v>Ne</v>
      </c>
    </row>
    <row r="530" spans="1:3" x14ac:dyDescent="0.25">
      <c r="A530" s="2" t="s">
        <v>767</v>
      </c>
      <c r="B530" s="681" t="str">
        <f t="shared" si="10"/>
        <v>RASE-P.9</v>
      </c>
      <c r="C530" s="687" t="str">
        <f>'10'!J69</f>
        <v>Ne</v>
      </c>
    </row>
    <row r="531" spans="1:3" x14ac:dyDescent="0.25">
      <c r="A531" s="2" t="s">
        <v>768</v>
      </c>
      <c r="B531" s="683" t="str">
        <f t="shared" si="10"/>
        <v>RASE-P.10</v>
      </c>
      <c r="C531" s="689" t="str">
        <f>'10'!J70</f>
        <v>Ne</v>
      </c>
    </row>
    <row r="532" spans="1:3" x14ac:dyDescent="0.25">
      <c r="A532" s="2" t="s">
        <v>769</v>
      </c>
      <c r="B532" s="675" t="str">
        <f t="shared" si="10"/>
        <v>F dalis. Pagal priemonę remiamų projektų pobūdis:</v>
      </c>
      <c r="C532" s="676"/>
    </row>
    <row r="533" spans="1:3" x14ac:dyDescent="0.25">
      <c r="A533" s="2" t="s">
        <v>770</v>
      </c>
      <c r="B533" s="671" t="str">
        <f t="shared" ref="B533:B542" si="11">B456</f>
        <v>Remiami pelno projektai</v>
      </c>
      <c r="C533" s="672" t="str">
        <f>'10'!J72</f>
        <v>Ne</v>
      </c>
    </row>
    <row r="534" spans="1:3" ht="60" x14ac:dyDescent="0.25">
      <c r="A534" s="2" t="s">
        <v>771</v>
      </c>
      <c r="B534" s="673" t="str">
        <f t="shared" si="11"/>
        <v>Remiami projektai, susiję su žinių perdavimu, įskaitant konsultacijas, mokymą ir keitimąsi žiniomis apie tvarią, ekonominę, socialinę, aplinką ir klimatą tausojančią veiklą (aktualu rodikliui L801)</v>
      </c>
      <c r="C534" s="672" t="str">
        <f>'10'!J73</f>
        <v>Ne</v>
      </c>
    </row>
    <row r="535" spans="1:3" ht="75" x14ac:dyDescent="0.25">
      <c r="A535" s="2" t="s">
        <v>772</v>
      </c>
      <c r="B535" s="673" t="str">
        <f t="shared" si="11"/>
        <v>Remiami projektai, susiję su gamintojų organizacijomis, vietinėmis rinkomis, trumpomis tiekimo grandinėmis ir kokybės schemomis, įskaitant paramą investicijoms, rinkodaros veiklą ir kt. (aktualu rodikliui L802)</v>
      </c>
      <c r="C535" s="672" t="str">
        <f>'10'!J74</f>
        <v>Ne</v>
      </c>
    </row>
    <row r="536" spans="1:3" ht="45" x14ac:dyDescent="0.25">
      <c r="A536" s="2" t="s">
        <v>773</v>
      </c>
      <c r="B536" s="673" t="str">
        <f t="shared" si="11"/>
        <v>Remiami projektai, susiję su atsinaujinančios energijos gamybos pajėgumais, įskaitant biologinę (aktualu rodikliui L803)</v>
      </c>
      <c r="C536" s="672" t="str">
        <f>'10'!J75</f>
        <v>Ne</v>
      </c>
    </row>
    <row r="537" spans="1:3" ht="60" x14ac:dyDescent="0.25">
      <c r="A537" s="2" t="s">
        <v>774</v>
      </c>
      <c r="B537" s="673" t="str">
        <f t="shared" si="11"/>
        <v>Remiami projektai, prisidedantys prie aplinkos tvarumo, klimato kaitos švelninimo bei prisitaikymo prie jos tikslų įgyvendinimo kaimo vietovėse (aktualu rodikliui L804)</v>
      </c>
      <c r="C537" s="672" t="str">
        <f>'10'!J76</f>
        <v>Ne</v>
      </c>
    </row>
    <row r="538" spans="1:3" ht="30" x14ac:dyDescent="0.25">
      <c r="A538" s="2" t="s">
        <v>775</v>
      </c>
      <c r="B538" s="673" t="str">
        <f t="shared" si="11"/>
        <v>Remiami projektai, kurie kuria darbo vietas (aktualu rodikliui L805)</v>
      </c>
      <c r="C538" s="672" t="str">
        <f>'10'!J77</f>
        <v>Ne</v>
      </c>
    </row>
    <row r="539" spans="1:3" ht="30" x14ac:dyDescent="0.25">
      <c r="A539" s="2" t="s">
        <v>776</v>
      </c>
      <c r="B539" s="673" t="str">
        <f t="shared" si="11"/>
        <v>Remiami kaimo verslų, įskaitant bioekonomiką, projektai (aktualu rodikliui L 806)</v>
      </c>
      <c r="C539" s="672" t="str">
        <f>'10'!J78</f>
        <v>Ne</v>
      </c>
    </row>
    <row r="540" spans="1:3" ht="30" x14ac:dyDescent="0.25">
      <c r="A540" s="2" t="s">
        <v>777</v>
      </c>
      <c r="B540" s="673" t="str">
        <f t="shared" si="11"/>
        <v>Remiami projektai, susiję su sumanių kaimų strategijomis (aktualu rodikliui L807)</v>
      </c>
      <c r="C540" s="672" t="str">
        <f>'10'!J79</f>
        <v>Ne</v>
      </c>
    </row>
    <row r="541" spans="1:3" ht="30" x14ac:dyDescent="0.25">
      <c r="A541" s="2" t="s">
        <v>778</v>
      </c>
      <c r="B541" s="673" t="str">
        <f t="shared" si="11"/>
        <v>Remiami projektai, gerinantys paslaugų prieinamumą ir infrastruktūrą (aktualu rodikliui L808)</v>
      </c>
      <c r="C541" s="672" t="str">
        <f>'10'!J80</f>
        <v>Taip</v>
      </c>
    </row>
    <row r="542" spans="1:3" ht="30" x14ac:dyDescent="0.25">
      <c r="A542" s="2" t="s">
        <v>779</v>
      </c>
      <c r="B542" s="673" t="str">
        <f t="shared" si="11"/>
        <v>Remiami socialinės įtraukties projektai (aktualu rodikliui L809)</v>
      </c>
      <c r="C542" s="672" t="str">
        <f>'10'!J81</f>
        <v>Taip</v>
      </c>
    </row>
    <row r="543" spans="1:3" x14ac:dyDescent="0.25">
      <c r="B543" s="649"/>
      <c r="C543" s="685"/>
    </row>
    <row r="544" spans="1:3" x14ac:dyDescent="0.25">
      <c r="A544" s="1"/>
      <c r="B544" s="362"/>
      <c r="C544" s="686" t="str">
        <f>'10'!K6</f>
        <v>8 priemonė</v>
      </c>
    </row>
    <row r="545" spans="1:3" ht="30" x14ac:dyDescent="0.25">
      <c r="A545" s="2" t="s">
        <v>188</v>
      </c>
      <c r="B545" s="509" t="str">
        <f>B468</f>
        <v>Priemonės pavadinimas</v>
      </c>
      <c r="C545" s="670" t="str">
        <f>'10'!K7</f>
        <v>Vietos projektų pareiškėjų ir vykdytojų mokymas, įgūdžių įgijimas</v>
      </c>
    </row>
    <row r="546" spans="1:3" x14ac:dyDescent="0.25">
      <c r="A546" s="2" t="s">
        <v>189</v>
      </c>
      <c r="B546" s="671" t="str">
        <f t="shared" ref="B546:B609" si="12">B469</f>
        <v>Priemonės rūšis</v>
      </c>
      <c r="C546" s="670" t="str">
        <f>'10'!K8</f>
        <v>Mokymų projektai</v>
      </c>
    </row>
    <row r="547" spans="1:3" ht="30" x14ac:dyDescent="0.25">
      <c r="A547" s="2" t="s">
        <v>190</v>
      </c>
      <c r="B547" s="671" t="str">
        <f t="shared" si="12"/>
        <v>VVG teritorijos poreikių, kuriuos tenkina priemonė, skaičius</v>
      </c>
      <c r="C547" s="670">
        <f>'10'!K9</f>
        <v>1</v>
      </c>
    </row>
    <row r="548" spans="1:3" x14ac:dyDescent="0.25">
      <c r="A548" s="2" t="s">
        <v>191</v>
      </c>
      <c r="B548" s="671" t="str">
        <f t="shared" si="12"/>
        <v>BŽŪP tikslų, kuriuos įgyvendina priemonė, skaičius</v>
      </c>
      <c r="C548" s="670">
        <f>'10'!K10</f>
        <v>1</v>
      </c>
    </row>
    <row r="549" spans="1:3" ht="60" x14ac:dyDescent="0.25">
      <c r="A549" s="2" t="s">
        <v>192</v>
      </c>
      <c r="B549" s="671" t="str">
        <f t="shared" si="12"/>
        <v>Pagrindinis BŽŪP tikslas, kurį įgyvendina VPS priemonė</v>
      </c>
      <c r="C549" s="672" t="str">
        <f>'10'!K11</f>
        <v>SO8. Skatinti užimtumą, augimą, lyčių lygybę, įskaitant moterų dalyvavimą ūkininkavimo veikloje, socialinę įtrauktį ir vietos plėtrą kaimo vietovėse, įskaitant žiedinę bioekonomiką ir tvarią miškininkystę</v>
      </c>
    </row>
    <row r="550" spans="1:3" ht="30" x14ac:dyDescent="0.25">
      <c r="A550" s="2" t="s">
        <v>193</v>
      </c>
      <c r="B550" s="673" t="str">
        <f t="shared" si="12"/>
        <v>Ar priemonė prisideda prie 4 konkretaus BŽŪP tikslo? (tikslas nurodytas 5 lape)</v>
      </c>
      <c r="C550" s="672" t="str">
        <f>'10'!K12</f>
        <v>Ne</v>
      </c>
    </row>
    <row r="551" spans="1:3" ht="30" x14ac:dyDescent="0.25">
      <c r="A551" s="2" t="s">
        <v>194</v>
      </c>
      <c r="B551" s="673" t="str">
        <f t="shared" si="12"/>
        <v>Ar priemonė prisideda prie 5 konkretaus BŽŪP tikslo? (tikslas nurodytas 5 lape)</v>
      </c>
      <c r="C551" s="672" t="str">
        <f>'10'!K13</f>
        <v>Ne</v>
      </c>
    </row>
    <row r="552" spans="1:3" ht="30" x14ac:dyDescent="0.25">
      <c r="A552" s="2" t="s">
        <v>195</v>
      </c>
      <c r="B552" s="673" t="str">
        <f t="shared" si="12"/>
        <v>Ar priemonė prisideda prie 6 konkretaus BŽŪP tikslo? (tikslas nurodytas 5 lape)</v>
      </c>
      <c r="C552" s="672" t="str">
        <f>'10'!K14</f>
        <v>Ne</v>
      </c>
    </row>
    <row r="553" spans="1:3" ht="30" x14ac:dyDescent="0.25">
      <c r="A553" s="2" t="s">
        <v>196</v>
      </c>
      <c r="B553" s="673" t="str">
        <f t="shared" si="12"/>
        <v>Ar priemonė prisideda prie 9 konkretaus BŽŪP tikslo? (tikslas nurodytas 5 lape)</v>
      </c>
      <c r="C553" s="672" t="str">
        <f>'10'!K15</f>
        <v>Ne</v>
      </c>
    </row>
    <row r="554" spans="1:3" x14ac:dyDescent="0.25">
      <c r="A554" s="2" t="s">
        <v>94</v>
      </c>
      <c r="B554" s="675" t="str">
        <f t="shared" si="12"/>
        <v>A dalis. Priemonės intervencijos logika:</v>
      </c>
      <c r="C554" s="676"/>
    </row>
    <row r="555" spans="1:3" ht="255" x14ac:dyDescent="0.25">
      <c r="A555" s="2" t="s">
        <v>197</v>
      </c>
      <c r="B555" s="673" t="str">
        <f t="shared" si="12"/>
        <v>Priemonės tikslas, ryšys su pagrindiniu BŽŪP tikslu ir VVG teritorijos poreikiais (problemomis ir (arba) potencialu), ryšys su VPS tema (jei taikoma)</v>
      </c>
      <c r="C555" s="677" t="str">
        <f>'10'!K17</f>
        <v xml:space="preserve">Priemonės tikslas – lavinti potencialių vietos projektų pareiškėjų ir projektų vykdytojų įgūdžius, ugdyti kompetencijas.
Priemonė siejasi su BŽŪP tikslu SO8, kadangi bus skatinamas užimtumas, prisidedama prie socialinės įtraukties ir vietos plėtros kaimo vietovėse.
Šia priemone siekiama suteikti žinių apie paslaugų teikimo galimybes, pasisemiant gerosios patirties, bei skatinti socialinę įtrauktį (R.42) rajone, sudarant sąlygas ugdyti kompetencijas mažiau galimybių turintiems.
VVG teritorija turi potencialo šiai priemonei įgyvendinti, nes apklausos metu vietos gyventojai nurodė, kad svarbu remti projektus, kurie prisideda prie mokymosi visą gyvenimą priemonių skatinimo, bendruomeniškumą skatinančių iniciatyvų ir savanorystę skatinančių veiklų. </v>
      </c>
    </row>
    <row r="556" spans="1:3" ht="135" x14ac:dyDescent="0.25">
      <c r="A556" s="2" t="s">
        <v>198</v>
      </c>
      <c r="B556" s="671" t="str">
        <f t="shared" si="12"/>
        <v>Pokytis, kurio siekiama VPS priemone</v>
      </c>
      <c r="C556" s="677" t="str">
        <f>'10'!K18</f>
        <v>Ši priemonė prisideda prie VPS poreikio – skatinti NVO verslumo iniciatyvas ir kitas veiklas, kurios didintų gyventojų užimtumą, stiprintų materialinę bazę, skatintų socialinę įtraukti – tenkinimo, kadangi organizuojant mokymus ir gerosios patirties išvykas, būtų prisidedam prie rajono gyventojų užimtumo, įgyta žinių, kaip padidinti teikiamų paslaugų spektrą, kuriamas teikiamas pokyti rajono kultūriniame, socialiame ir visuomeniniame gyvenime.</v>
      </c>
    </row>
    <row r="557" spans="1:3" ht="30" x14ac:dyDescent="0.25">
      <c r="A557" s="2" t="s">
        <v>199</v>
      </c>
      <c r="B557" s="509" t="str">
        <f t="shared" si="12"/>
        <v>Kaip priemonė prisidės prie horizontalaus tikslo d įgyvendinimo? (pildoma, jei taikoma)</v>
      </c>
      <c r="C557" s="677" t="str">
        <f>'10'!K19</f>
        <v>Netaikoma</v>
      </c>
    </row>
    <row r="558" spans="1:3" ht="30" x14ac:dyDescent="0.25">
      <c r="A558" s="2" t="s">
        <v>200</v>
      </c>
      <c r="B558" s="509" t="str">
        <f t="shared" si="12"/>
        <v>Kaip priemonė prisidės prie horizontalaus tikslo e įgyvendinimo? (pildoma, jei taikoma)</v>
      </c>
      <c r="C558" s="677" t="str">
        <f>'10'!K20</f>
        <v>Netaikoma</v>
      </c>
    </row>
    <row r="559" spans="1:3" ht="30" x14ac:dyDescent="0.25">
      <c r="A559" s="2" t="s">
        <v>201</v>
      </c>
      <c r="B559" s="509" t="str">
        <f t="shared" si="12"/>
        <v>Kaip priemonė prisidės prie horizontalaus tikslo f įgyvendinimo? (pildoma, jei taikoma)</v>
      </c>
      <c r="C559" s="677" t="str">
        <f>'10'!K21</f>
        <v>Netaikoma</v>
      </c>
    </row>
    <row r="560" spans="1:3" ht="30" x14ac:dyDescent="0.25">
      <c r="A560" s="2" t="s">
        <v>202</v>
      </c>
      <c r="B560" s="509" t="str">
        <f t="shared" si="12"/>
        <v>Kaip priemonė prisidės prie horizontalaus tikslo i įgyvendinimo? (pildoma, jei taikoma)</v>
      </c>
      <c r="C560" s="677" t="str">
        <f>'10'!K22</f>
        <v>Netaikoma</v>
      </c>
    </row>
    <row r="561" spans="1:3" ht="30" x14ac:dyDescent="0.25">
      <c r="A561" s="2" t="s">
        <v>203</v>
      </c>
      <c r="B561" s="675" t="str">
        <f t="shared" si="12"/>
        <v>B dalis. Pareiškėjų ir projektų tinkamumo sąlygos, projektų atrankos principai:</v>
      </c>
      <c r="C561" s="676"/>
    </row>
    <row r="562" spans="1:3" ht="75" x14ac:dyDescent="0.25">
      <c r="A562" s="2" t="s">
        <v>204</v>
      </c>
      <c r="B562" s="509" t="str">
        <f t="shared" si="12"/>
        <v>Pagal priemonę remiamos veiklos</v>
      </c>
      <c r="C562" s="677" t="str">
        <f>'10'!K24</f>
        <v>Remiama: mokymų (verslumo, inovacijų taikymo, lyderystės, kooperacijos, paslaugų teikimo ir t.t.) organizavimas; gerosios patirties veiklų, kuriomis siekiama susipažinti su kitų rajonų gerąją patirtimi, organizavimas</v>
      </c>
    </row>
    <row r="563" spans="1:3" ht="30" x14ac:dyDescent="0.25">
      <c r="A563" s="2" t="s">
        <v>205</v>
      </c>
      <c r="B563" s="671" t="str">
        <f t="shared" si="12"/>
        <v>Tinkami pareiškėjai ir partneriai (jei taikomas reikalavimas projektus įgyvendinti su partneriais)</v>
      </c>
      <c r="C563" s="677" t="str">
        <f>'10'!K25</f>
        <v>Juridiniai asmenys - NVO, VšĮ. Pareiškėjas yra registruotas ir veiklą vykdo VVG teritorijoje</v>
      </c>
    </row>
    <row r="564" spans="1:3" ht="30" x14ac:dyDescent="0.25">
      <c r="A564" s="2" t="s">
        <v>206</v>
      </c>
      <c r="B564" s="671" t="str">
        <f t="shared" si="12"/>
        <v>Priemonės tikslinė grupė (pildoma, jei nesutampa su tinkamais pareiškėjais ir (arba) partneriais)</v>
      </c>
      <c r="C564" s="677" t="str">
        <f>'10'!K26</f>
        <v>VVG teritorijos vietos gyventojai - potencialūs vietos projektų pareiškėjai ir vykdytojai</v>
      </c>
    </row>
    <row r="565" spans="1:3" x14ac:dyDescent="0.25">
      <c r="A565" s="2" t="s">
        <v>725</v>
      </c>
      <c r="B565" s="509" t="str">
        <f t="shared" si="12"/>
        <v>Tinkamumo sąlygos pareiškėjams ir projektams</v>
      </c>
      <c r="C565" s="677" t="str">
        <f>'10'!K27</f>
        <v>Sąlygos nustatytos SP ir VP administravimo taisyklėse</v>
      </c>
    </row>
    <row r="566" spans="1:3" ht="60" x14ac:dyDescent="0.25">
      <c r="A566" s="2" t="s">
        <v>726</v>
      </c>
      <c r="B566" s="673" t="str">
        <f t="shared" si="12"/>
        <v>Projektų atrankos principai</v>
      </c>
      <c r="C566" s="677" t="str">
        <f>'10'!K28</f>
        <v>1. Didesnis projekto dalyvių, t.y. dalyvavusių mokymuose asmenų skaičius;
2. Didesnis projekto įgyvendinimo metu suorganizuotų mokymo renginių skirtinga tematika skaičius</v>
      </c>
    </row>
    <row r="567" spans="1:3" x14ac:dyDescent="0.25">
      <c r="A567" s="2" t="s">
        <v>727</v>
      </c>
      <c r="B567" s="509" t="str">
        <f t="shared" si="12"/>
        <v>Planuojamų kvietimų teikti paraiškas skaičius</v>
      </c>
      <c r="C567" s="670">
        <f>'10'!K29</f>
        <v>4</v>
      </c>
    </row>
    <row r="568" spans="1:3" x14ac:dyDescent="0.25">
      <c r="A568" s="2" t="s">
        <v>728</v>
      </c>
      <c r="B568" s="651" t="str">
        <f t="shared" si="12"/>
        <v>C dalis. Paramos dydžiai:</v>
      </c>
      <c r="C568" s="676"/>
    </row>
    <row r="569" spans="1:3" x14ac:dyDescent="0.25">
      <c r="A569" s="2" t="s">
        <v>729</v>
      </c>
      <c r="B569" s="509" t="str">
        <f t="shared" si="12"/>
        <v>Didžiausia paramos suma vietos projektui, Eur</v>
      </c>
      <c r="C569" s="677">
        <f>'10'!K31</f>
        <v>15900</v>
      </c>
    </row>
    <row r="570" spans="1:3" x14ac:dyDescent="0.25">
      <c r="A570" s="2" t="s">
        <v>730</v>
      </c>
      <c r="B570" s="509" t="str">
        <f t="shared" si="12"/>
        <v xml:space="preserve">Paramos lyginamoji dalis, proc. </v>
      </c>
      <c r="C570" s="677" t="str">
        <f>'10'!K32</f>
        <v>iki 90 proc.</v>
      </c>
    </row>
    <row r="571" spans="1:3" x14ac:dyDescent="0.25">
      <c r="A571" s="2" t="s">
        <v>731</v>
      </c>
      <c r="B571" s="509" t="str">
        <f t="shared" si="12"/>
        <v>Planuojama paramos suma priemonei, Eur</v>
      </c>
      <c r="C571" s="678">
        <f>'10'!K33</f>
        <v>95400</v>
      </c>
    </row>
    <row r="572" spans="1:3" x14ac:dyDescent="0.25">
      <c r="A572" s="2" t="s">
        <v>732</v>
      </c>
      <c r="B572" s="509" t="str">
        <f t="shared" si="12"/>
        <v>Planuojama paremti projektų (rodiklis L700)</v>
      </c>
      <c r="C572" s="679">
        <f>'10'!K34</f>
        <v>6</v>
      </c>
    </row>
    <row r="573" spans="1:3" x14ac:dyDescent="0.25">
      <c r="A573" s="2" t="s">
        <v>733</v>
      </c>
      <c r="B573" s="509" t="str">
        <f t="shared" si="12"/>
        <v>Paaiškinimas, kaip nustatyta rodiklio L700 reikšmė</v>
      </c>
      <c r="C573" s="677" t="str">
        <f>'10'!K35</f>
        <v>Pagal maksimalią paramos sumą.</v>
      </c>
    </row>
    <row r="574" spans="1:3" ht="30" x14ac:dyDescent="0.25">
      <c r="A574" s="2" t="s">
        <v>734</v>
      </c>
      <c r="B574" s="651" t="str">
        <f t="shared" si="12"/>
        <v>D dalis. Priemonės indėlis į ES ir nacionalinių horizontaliųjų principų įgyvendinimą:</v>
      </c>
      <c r="C574" s="676"/>
    </row>
    <row r="575" spans="1:3" x14ac:dyDescent="0.25">
      <c r="A575" s="2" t="s">
        <v>735</v>
      </c>
      <c r="B575" s="680" t="str">
        <f t="shared" si="12"/>
        <v>Subregioninės vietovės principas:</v>
      </c>
      <c r="C575" s="676"/>
    </row>
    <row r="576" spans="1:3" ht="30" x14ac:dyDescent="0.25">
      <c r="A576" s="2" t="s">
        <v>736</v>
      </c>
      <c r="B576" s="509" t="str">
        <f t="shared" si="12"/>
        <v>Ar siekiama, kad pagal priemonę finansuojami projektai apimtų visas VVG teritorijos seniūnijas?</v>
      </c>
      <c r="C576" s="672" t="str">
        <f>'10'!K38</f>
        <v>Ne</v>
      </c>
    </row>
    <row r="577" spans="1:3" ht="30" x14ac:dyDescent="0.25">
      <c r="A577" s="2" t="s">
        <v>737</v>
      </c>
      <c r="B577" s="509" t="str">
        <f t="shared" si="12"/>
        <v>Pasirinkimo pagrindimas</v>
      </c>
      <c r="C577" s="677" t="str">
        <f>'10'!K39</f>
        <v>Nėra galimybės to padaryti, nes suplanuoti 6 VP, o seniūnijų yra - 11.</v>
      </c>
    </row>
    <row r="578" spans="1:3" x14ac:dyDescent="0.25">
      <c r="A578" s="2" t="s">
        <v>738</v>
      </c>
      <c r="B578" s="680" t="str">
        <f t="shared" si="12"/>
        <v>Partnerystės principas:</v>
      </c>
      <c r="C578" s="676"/>
    </row>
    <row r="579" spans="1:3" ht="30" x14ac:dyDescent="0.25">
      <c r="A579" s="2" t="s">
        <v>739</v>
      </c>
      <c r="B579" s="509" t="str">
        <f t="shared" si="12"/>
        <v>Ar siekiama, kad pagal priemonę finansuojami projektai būtų vykdomi su partneriais?</v>
      </c>
      <c r="C579" s="672" t="str">
        <f>'10'!K41</f>
        <v>Ne</v>
      </c>
    </row>
    <row r="580" spans="1:3" x14ac:dyDescent="0.25">
      <c r="A580" s="2" t="s">
        <v>740</v>
      </c>
      <c r="B580" s="509" t="str">
        <f t="shared" si="12"/>
        <v>Pasirinkimo pagrindimas</v>
      </c>
      <c r="C580" s="677" t="str">
        <f>'10'!K42</f>
        <v>Netaikoma</v>
      </c>
    </row>
    <row r="581" spans="1:3" x14ac:dyDescent="0.25">
      <c r="A581" s="2" t="s">
        <v>741</v>
      </c>
      <c r="B581" s="680" t="str">
        <f t="shared" si="12"/>
        <v>Inovacijų principas:</v>
      </c>
      <c r="C581" s="676"/>
    </row>
    <row r="582" spans="1:3" ht="30" x14ac:dyDescent="0.25">
      <c r="A582" s="2" t="s">
        <v>742</v>
      </c>
      <c r="B582" s="509" t="str">
        <f t="shared" si="12"/>
        <v>Ar siekiama, kad pagal priemonę finansuojami projektai būtų skirti inovacijoms vietos lygiu diegti?</v>
      </c>
      <c r="C582" s="672" t="str">
        <f>'10'!K44</f>
        <v>Ne</v>
      </c>
    </row>
    <row r="583" spans="1:3" x14ac:dyDescent="0.25">
      <c r="A583" s="2" t="s">
        <v>743</v>
      </c>
      <c r="B583" s="509" t="str">
        <f t="shared" si="12"/>
        <v>Pasirinkimo pagrindimas</v>
      </c>
      <c r="C583" s="677" t="str">
        <f>'10'!K45</f>
        <v>Netaikoma</v>
      </c>
    </row>
    <row r="584" spans="1:3" ht="30" x14ac:dyDescent="0.25">
      <c r="A584" s="2" t="s">
        <v>744</v>
      </c>
      <c r="B584" s="509" t="str">
        <f t="shared" si="12"/>
        <v>Planuojama paremti projektų, skirtų inovacijoms vietos lygiu diegti (rodiklis L710)</v>
      </c>
      <c r="C584" s="679">
        <f>'10'!K46</f>
        <v>0</v>
      </c>
    </row>
    <row r="585" spans="1:3" x14ac:dyDescent="0.25">
      <c r="A585" s="2" t="s">
        <v>745</v>
      </c>
      <c r="B585" s="680" t="str">
        <f t="shared" si="12"/>
        <v>Lyčių lygybė ir nediskriminavimas:</v>
      </c>
      <c r="C585" s="676"/>
    </row>
    <row r="586" spans="1:3" ht="30" x14ac:dyDescent="0.25">
      <c r="A586" s="2" t="s">
        <v>746</v>
      </c>
      <c r="B586" s="509" t="str">
        <f t="shared" si="12"/>
        <v>Ar pagal priemonę finansuojami projektai, skirti lyčių lygybei ir nediskriminavimui?</v>
      </c>
      <c r="C586" s="672" t="str">
        <f>'10'!K48</f>
        <v>Ne</v>
      </c>
    </row>
    <row r="587" spans="1:3" x14ac:dyDescent="0.25">
      <c r="A587" s="2" t="s">
        <v>747</v>
      </c>
      <c r="B587" s="509" t="str">
        <f t="shared" si="12"/>
        <v>Pasirinkimo pagrindimas (jei taip, kaip bus užtikrinta)</v>
      </c>
      <c r="C587" s="677" t="str">
        <f>'10'!K49</f>
        <v>Netaikoma</v>
      </c>
    </row>
    <row r="588" spans="1:3" x14ac:dyDescent="0.25">
      <c r="A588" s="2" t="s">
        <v>748</v>
      </c>
      <c r="B588" s="680" t="str">
        <f t="shared" si="12"/>
        <v>Jaunimas:</v>
      </c>
      <c r="C588" s="676"/>
    </row>
    <row r="589" spans="1:3" ht="30" x14ac:dyDescent="0.25">
      <c r="A589" s="2" t="s">
        <v>749</v>
      </c>
      <c r="B589" s="509" t="str">
        <f t="shared" si="12"/>
        <v>Ar pagal priemonę finansuojami projektai, skirti jaunimui?</v>
      </c>
      <c r="C589" s="672" t="str">
        <f>'10'!K51</f>
        <v>Ne</v>
      </c>
    </row>
    <row r="590" spans="1:3" x14ac:dyDescent="0.25">
      <c r="A590" s="2" t="s">
        <v>750</v>
      </c>
      <c r="B590" s="509" t="str">
        <f t="shared" si="12"/>
        <v>Pasirinkimo pagrindimas (jei taip, kaip bus užtikrinta)</v>
      </c>
      <c r="C590" s="677" t="str">
        <f>'10'!K52</f>
        <v>Netaikoma</v>
      </c>
    </row>
    <row r="591" spans="1:3" x14ac:dyDescent="0.25">
      <c r="A591" s="2" t="s">
        <v>751</v>
      </c>
      <c r="B591" s="675" t="str">
        <f t="shared" si="12"/>
        <v>E dalis. Priemonės rezultato rodikliai:</v>
      </c>
      <c r="C591" s="676"/>
    </row>
    <row r="592" spans="1:3" x14ac:dyDescent="0.25">
      <c r="A592" s="2" t="s">
        <v>752</v>
      </c>
      <c r="B592" s="680" t="str">
        <f t="shared" si="12"/>
        <v>SP rezultato rodiklių taikymas priemonei:</v>
      </c>
      <c r="C592" s="676"/>
    </row>
    <row r="593" spans="1:3" x14ac:dyDescent="0.25">
      <c r="A593" s="2" t="s">
        <v>753</v>
      </c>
      <c r="B593" s="681" t="str">
        <f t="shared" si="12"/>
        <v>R.3</v>
      </c>
      <c r="C593" s="687" t="str">
        <f>'10'!K55</f>
        <v>Ne</v>
      </c>
    </row>
    <row r="594" spans="1:3" x14ac:dyDescent="0.25">
      <c r="A594" s="2" t="s">
        <v>754</v>
      </c>
      <c r="B594" s="681" t="str">
        <f t="shared" si="12"/>
        <v>R.37</v>
      </c>
      <c r="C594" s="687" t="str">
        <f>'10'!K56</f>
        <v>Ne</v>
      </c>
    </row>
    <row r="595" spans="1:3" x14ac:dyDescent="0.25">
      <c r="A595" s="2" t="s">
        <v>755</v>
      </c>
      <c r="B595" s="681" t="str">
        <f t="shared" si="12"/>
        <v>R.39</v>
      </c>
      <c r="C595" s="687" t="str">
        <f>'10'!K57</f>
        <v>Ne</v>
      </c>
    </row>
    <row r="596" spans="1:3" x14ac:dyDescent="0.25">
      <c r="A596" s="2" t="s">
        <v>756</v>
      </c>
      <c r="B596" s="681" t="str">
        <f t="shared" si="12"/>
        <v>R.41</v>
      </c>
      <c r="C596" s="687" t="str">
        <f>'10'!K58</f>
        <v>Ne</v>
      </c>
    </row>
    <row r="597" spans="1:3" x14ac:dyDescent="0.25">
      <c r="A597" s="2" t="s">
        <v>757</v>
      </c>
      <c r="B597" s="681" t="str">
        <f t="shared" si="12"/>
        <v>R.42</v>
      </c>
      <c r="C597" s="687" t="str">
        <f>'10'!K59</f>
        <v>Taip</v>
      </c>
    </row>
    <row r="598" spans="1:3" x14ac:dyDescent="0.25">
      <c r="A598" s="2" t="s">
        <v>758</v>
      </c>
      <c r="B598" s="680" t="str">
        <f t="shared" si="12"/>
        <v>VPS rodiklių taikymas priemonei:</v>
      </c>
      <c r="C598" s="688"/>
    </row>
    <row r="599" spans="1:3" x14ac:dyDescent="0.25">
      <c r="A599" s="2" t="s">
        <v>759</v>
      </c>
      <c r="B599" s="681" t="str">
        <f t="shared" si="12"/>
        <v>RASE-P.1</v>
      </c>
      <c r="C599" s="687" t="str">
        <f>'10'!K61</f>
        <v>Taip</v>
      </c>
    </row>
    <row r="600" spans="1:3" x14ac:dyDescent="0.25">
      <c r="A600" s="2" t="s">
        <v>760</v>
      </c>
      <c r="B600" s="681" t="str">
        <f t="shared" si="12"/>
        <v>RASE-P.2</v>
      </c>
      <c r="C600" s="687" t="str">
        <f>'10'!K62</f>
        <v>Ne</v>
      </c>
    </row>
    <row r="601" spans="1:3" x14ac:dyDescent="0.25">
      <c r="A601" s="2" t="s">
        <v>761</v>
      </c>
      <c r="B601" s="681" t="str">
        <f t="shared" si="12"/>
        <v>RASE-P.3</v>
      </c>
      <c r="C601" s="687" t="str">
        <f>'10'!K63</f>
        <v>Ne</v>
      </c>
    </row>
    <row r="602" spans="1:3" x14ac:dyDescent="0.25">
      <c r="A602" s="2" t="s">
        <v>762</v>
      </c>
      <c r="B602" s="681" t="str">
        <f t="shared" si="12"/>
        <v>RASE-P.4</v>
      </c>
      <c r="C602" s="687" t="str">
        <f>'10'!K64</f>
        <v>Ne</v>
      </c>
    </row>
    <row r="603" spans="1:3" x14ac:dyDescent="0.25">
      <c r="A603" s="2" t="s">
        <v>763</v>
      </c>
      <c r="B603" s="681" t="str">
        <f t="shared" si="12"/>
        <v>RASE-P.5</v>
      </c>
      <c r="C603" s="687" t="str">
        <f>'10'!K65</f>
        <v>Ne</v>
      </c>
    </row>
    <row r="604" spans="1:3" x14ac:dyDescent="0.25">
      <c r="A604" s="2" t="s">
        <v>764</v>
      </c>
      <c r="B604" s="681" t="str">
        <f t="shared" si="12"/>
        <v>RASE-P.6</v>
      </c>
      <c r="C604" s="687" t="str">
        <f>'10'!K66</f>
        <v>Ne</v>
      </c>
    </row>
    <row r="605" spans="1:3" x14ac:dyDescent="0.25">
      <c r="A605" s="2" t="s">
        <v>765</v>
      </c>
      <c r="B605" s="681" t="str">
        <f t="shared" si="12"/>
        <v>RASE-P.7</v>
      </c>
      <c r="C605" s="687" t="str">
        <f>'10'!K67</f>
        <v>Ne</v>
      </c>
    </row>
    <row r="606" spans="1:3" x14ac:dyDescent="0.25">
      <c r="A606" s="2" t="s">
        <v>766</v>
      </c>
      <c r="B606" s="681" t="str">
        <f t="shared" si="12"/>
        <v>RASE-P.8</v>
      </c>
      <c r="C606" s="687" t="str">
        <f>'10'!K68</f>
        <v>Ne</v>
      </c>
    </row>
    <row r="607" spans="1:3" x14ac:dyDescent="0.25">
      <c r="A607" s="2" t="s">
        <v>767</v>
      </c>
      <c r="B607" s="681" t="str">
        <f t="shared" si="12"/>
        <v>RASE-P.9</v>
      </c>
      <c r="C607" s="687" t="str">
        <f>'10'!K69</f>
        <v>Ne</v>
      </c>
    </row>
    <row r="608" spans="1:3" x14ac:dyDescent="0.25">
      <c r="A608" s="2" t="s">
        <v>768</v>
      </c>
      <c r="B608" s="683" t="str">
        <f t="shared" si="12"/>
        <v>RASE-P.10</v>
      </c>
      <c r="C608" s="689" t="str">
        <f>'10'!K70</f>
        <v>Ne</v>
      </c>
    </row>
    <row r="609" spans="1:3" x14ac:dyDescent="0.25">
      <c r="A609" s="2" t="s">
        <v>769</v>
      </c>
      <c r="B609" s="675" t="str">
        <f t="shared" si="12"/>
        <v>F dalis. Pagal priemonę remiamų projektų pobūdis:</v>
      </c>
      <c r="C609" s="676"/>
    </row>
    <row r="610" spans="1:3" x14ac:dyDescent="0.25">
      <c r="A610" s="2" t="s">
        <v>770</v>
      </c>
      <c r="B610" s="671" t="str">
        <f t="shared" ref="B610:B619" si="13">B533</f>
        <v>Remiami pelno projektai</v>
      </c>
      <c r="C610" s="672" t="str">
        <f>'10'!K72</f>
        <v>Ne</v>
      </c>
    </row>
    <row r="611" spans="1:3" ht="60" x14ac:dyDescent="0.25">
      <c r="A611" s="2" t="s">
        <v>771</v>
      </c>
      <c r="B611" s="673" t="str">
        <f t="shared" si="13"/>
        <v>Remiami projektai, susiję su žinių perdavimu, įskaitant konsultacijas, mokymą ir keitimąsi žiniomis apie tvarią, ekonominę, socialinę, aplinką ir klimatą tausojančią veiklą (aktualu rodikliui L801)</v>
      </c>
      <c r="C611" s="672" t="str">
        <f>'10'!K73</f>
        <v>Ne</v>
      </c>
    </row>
    <row r="612" spans="1:3" ht="75" x14ac:dyDescent="0.25">
      <c r="A612" s="2" t="s">
        <v>772</v>
      </c>
      <c r="B612" s="673" t="str">
        <f t="shared" si="13"/>
        <v>Remiami projektai, susiję su gamintojų organizacijomis, vietinėmis rinkomis, trumpomis tiekimo grandinėmis ir kokybės schemomis, įskaitant paramą investicijoms, rinkodaros veiklą ir kt. (aktualu rodikliui L802)</v>
      </c>
      <c r="C612" s="672" t="str">
        <f>'10'!K74</f>
        <v>Ne</v>
      </c>
    </row>
    <row r="613" spans="1:3" ht="45" x14ac:dyDescent="0.25">
      <c r="A613" s="2" t="s">
        <v>773</v>
      </c>
      <c r="B613" s="673" t="str">
        <f t="shared" si="13"/>
        <v>Remiami projektai, susiję su atsinaujinančios energijos gamybos pajėgumais, įskaitant biologinę (aktualu rodikliui L803)</v>
      </c>
      <c r="C613" s="672" t="str">
        <f>'10'!K75</f>
        <v>Ne</v>
      </c>
    </row>
    <row r="614" spans="1:3" ht="60" x14ac:dyDescent="0.25">
      <c r="A614" s="2" t="s">
        <v>774</v>
      </c>
      <c r="B614" s="673" t="str">
        <f t="shared" si="13"/>
        <v>Remiami projektai, prisidedantys prie aplinkos tvarumo, klimato kaitos švelninimo bei prisitaikymo prie jos tikslų įgyvendinimo kaimo vietovėse (aktualu rodikliui L804)</v>
      </c>
      <c r="C614" s="672" t="str">
        <f>'10'!K76</f>
        <v>Ne</v>
      </c>
    </row>
    <row r="615" spans="1:3" ht="30" x14ac:dyDescent="0.25">
      <c r="A615" s="2" t="s">
        <v>775</v>
      </c>
      <c r="B615" s="673" t="str">
        <f t="shared" si="13"/>
        <v>Remiami projektai, kurie kuria darbo vietas (aktualu rodikliui L805)</v>
      </c>
      <c r="C615" s="672" t="str">
        <f>'10'!K77</f>
        <v>Ne</v>
      </c>
    </row>
    <row r="616" spans="1:3" ht="30" x14ac:dyDescent="0.25">
      <c r="A616" s="2" t="s">
        <v>776</v>
      </c>
      <c r="B616" s="673" t="str">
        <f t="shared" si="13"/>
        <v>Remiami kaimo verslų, įskaitant bioekonomiką, projektai (aktualu rodikliui L 806)</v>
      </c>
      <c r="C616" s="672" t="str">
        <f>'10'!K78</f>
        <v>Ne</v>
      </c>
    </row>
    <row r="617" spans="1:3" ht="30" x14ac:dyDescent="0.25">
      <c r="A617" s="2" t="s">
        <v>777</v>
      </c>
      <c r="B617" s="673" t="str">
        <f t="shared" si="13"/>
        <v>Remiami projektai, susiję su sumanių kaimų strategijomis (aktualu rodikliui L807)</v>
      </c>
      <c r="C617" s="672" t="str">
        <f>'10'!K79</f>
        <v>Ne</v>
      </c>
    </row>
    <row r="618" spans="1:3" ht="30" x14ac:dyDescent="0.25">
      <c r="A618" s="2" t="s">
        <v>778</v>
      </c>
      <c r="B618" s="673" t="str">
        <f t="shared" si="13"/>
        <v>Remiami projektai, gerinantys paslaugų prieinamumą ir infrastruktūrą (aktualu rodikliui L808)</v>
      </c>
      <c r="C618" s="672" t="str">
        <f>'10'!K80</f>
        <v>Taip</v>
      </c>
    </row>
    <row r="619" spans="1:3" ht="30" x14ac:dyDescent="0.25">
      <c r="A619" s="2" t="s">
        <v>779</v>
      </c>
      <c r="B619" s="673" t="str">
        <f t="shared" si="13"/>
        <v>Remiami socialinės įtraukties projektai (aktualu rodikliui L809)</v>
      </c>
      <c r="C619" s="672" t="str">
        <f>'10'!K81</f>
        <v>Taip</v>
      </c>
    </row>
    <row r="620" spans="1:3" x14ac:dyDescent="0.25">
      <c r="B620" s="649"/>
      <c r="C620" s="685"/>
    </row>
    <row r="621" spans="1:3" x14ac:dyDescent="0.25">
      <c r="A621" s="1"/>
      <c r="B621" s="362"/>
      <c r="C621" s="686" t="str">
        <f>'10'!L6</f>
        <v>9 priemonė</v>
      </c>
    </row>
    <row r="622" spans="1:3" x14ac:dyDescent="0.25">
      <c r="A622" s="2" t="s">
        <v>188</v>
      </c>
      <c r="B622" s="509" t="str">
        <f>B545</f>
        <v>Priemonės pavadinimas</v>
      </c>
      <c r="C622" s="670" t="str">
        <f>'10'!L7</f>
        <v>Teritorinio VVG bendradarbiavimo skatinimas</v>
      </c>
    </row>
    <row r="623" spans="1:3" x14ac:dyDescent="0.25">
      <c r="A623" s="2" t="s">
        <v>189</v>
      </c>
      <c r="B623" s="671" t="str">
        <f t="shared" ref="B623:B686" si="14">B546</f>
        <v>Priemonės rūšis</v>
      </c>
      <c r="C623" s="670" t="str">
        <f>'10'!L8</f>
        <v>Teritorinis VVG bendradarbiavimas</v>
      </c>
    </row>
    <row r="624" spans="1:3" ht="30" x14ac:dyDescent="0.25">
      <c r="A624" s="2" t="s">
        <v>190</v>
      </c>
      <c r="B624" s="671" t="str">
        <f t="shared" si="14"/>
        <v>VVG teritorijos poreikių, kuriuos tenkina priemonė, skaičius</v>
      </c>
      <c r="C624" s="670">
        <f>'10'!L9</f>
        <v>1</v>
      </c>
    </row>
    <row r="625" spans="1:3" x14ac:dyDescent="0.25">
      <c r="A625" s="2" t="s">
        <v>191</v>
      </c>
      <c r="B625" s="671" t="str">
        <f t="shared" si="14"/>
        <v>BŽŪP tikslų, kuriuos įgyvendina priemonė, skaičius</v>
      </c>
      <c r="C625" s="670">
        <f>'10'!L10</f>
        <v>1</v>
      </c>
    </row>
    <row r="626" spans="1:3" ht="60" x14ac:dyDescent="0.25">
      <c r="A626" s="2" t="s">
        <v>192</v>
      </c>
      <c r="B626" s="671" t="str">
        <f t="shared" si="14"/>
        <v>Pagrindinis BŽŪP tikslas, kurį įgyvendina VPS priemonė</v>
      </c>
      <c r="C626" s="672" t="str">
        <f>'10'!L11</f>
        <v>SO8. Skatinti užimtumą, augimą, lyčių lygybę, įskaitant moterų dalyvavimą ūkininkavimo veikloje, socialinę įtrauktį ir vietos plėtrą kaimo vietovėse, įskaitant žiedinę bioekonomiką ir tvarią miškininkystę</v>
      </c>
    </row>
    <row r="627" spans="1:3" ht="30" x14ac:dyDescent="0.25">
      <c r="A627" s="2" t="s">
        <v>193</v>
      </c>
      <c r="B627" s="673" t="str">
        <f t="shared" si="14"/>
        <v>Ar priemonė prisideda prie 4 konkretaus BŽŪP tikslo? (tikslas nurodytas 5 lape)</v>
      </c>
      <c r="C627" s="672" t="str">
        <f>'10'!L12</f>
        <v>Ne</v>
      </c>
    </row>
    <row r="628" spans="1:3" ht="30" x14ac:dyDescent="0.25">
      <c r="A628" s="2" t="s">
        <v>194</v>
      </c>
      <c r="B628" s="673" t="str">
        <f t="shared" si="14"/>
        <v>Ar priemonė prisideda prie 5 konkretaus BŽŪP tikslo? (tikslas nurodytas 5 lape)</v>
      </c>
      <c r="C628" s="672" t="str">
        <f>'10'!L13</f>
        <v>Ne</v>
      </c>
    </row>
    <row r="629" spans="1:3" ht="30" x14ac:dyDescent="0.25">
      <c r="A629" s="2" t="s">
        <v>195</v>
      </c>
      <c r="B629" s="673" t="str">
        <f t="shared" si="14"/>
        <v>Ar priemonė prisideda prie 6 konkretaus BŽŪP tikslo? (tikslas nurodytas 5 lape)</v>
      </c>
      <c r="C629" s="672" t="str">
        <f>'10'!L14</f>
        <v>Ne</v>
      </c>
    </row>
    <row r="630" spans="1:3" ht="30" x14ac:dyDescent="0.25">
      <c r="A630" s="2" t="s">
        <v>196</v>
      </c>
      <c r="B630" s="673" t="str">
        <f t="shared" si="14"/>
        <v>Ar priemonė prisideda prie 9 konkretaus BŽŪP tikslo? (tikslas nurodytas 5 lape)</v>
      </c>
      <c r="C630" s="672" t="str">
        <f>'10'!L15</f>
        <v>Ne</v>
      </c>
    </row>
    <row r="631" spans="1:3" x14ac:dyDescent="0.25">
      <c r="A631" s="2" t="s">
        <v>94</v>
      </c>
      <c r="B631" s="675" t="str">
        <f t="shared" si="14"/>
        <v>A dalis. Priemonės intervencijos logika:</v>
      </c>
      <c r="C631" s="676"/>
    </row>
    <row r="632" spans="1:3" ht="240" x14ac:dyDescent="0.25">
      <c r="A632" s="2" t="s">
        <v>197</v>
      </c>
      <c r="B632" s="673" t="str">
        <f t="shared" si="14"/>
        <v>Priemonės tikslas, ryšys su pagrindiniu BŽŪP tikslu ir VVG teritorijos poreikiais (problemomis ir (arba) potencialu), ryšys su VPS tema (jei taikoma)</v>
      </c>
      <c r="C632" s="677" t="str">
        <f>'10'!L17</f>
        <v>Priemonės tikslas – per teritorinio bendradarbiavimo projektus keistis gerąja patirtimi su kitomis VVG įgyvendinant VPS poreikį Nr. 2 – skatinti NVO verslumo iniciatyvas ir kitas veiklas, kurios didintų gyventojų užimtumą, stiprintų materialinę bazę, skatintų socialinę įtraukti. Priemonė siejasi su pagrindiniu BŽŪP tikslu SO8, kadangi bus skatinamos vietos iniciatyvos bei partnerystė, taip pat stiprinamas socialinis ir kultūrinis kapitalas, didinamas vietos gyventojų užimtumas. 
Atliktos apklausos metu 46,6 proc. respondentų nurodė, kad labai svarbu remti bendruomeniškumą skatinančias iniciatyvas, prisidėti prie sbeikatinimo priemonių aktyvinimo krypties (35 proc.), todėl VVG teritorija turi potencialo šiai priemonei įgyvendinti. Tai patvirtinta ir atlikta VVG teritorijos statistinė analizė.</v>
      </c>
    </row>
    <row r="633" spans="1:3" ht="150" x14ac:dyDescent="0.25">
      <c r="A633" s="2" t="s">
        <v>198</v>
      </c>
      <c r="B633" s="671" t="str">
        <f t="shared" si="14"/>
        <v>Pokytis, kurio siekiama VPS priemone</v>
      </c>
      <c r="C633" s="677" t="str">
        <f>'10'!L18</f>
        <v>Ši priemonė prisideda prie VPS poreikio – skatinti NVO verslumo iniciatyvas ir kitas veiklas, kurios didintų gyventojų užimtumą, stiprintų materialinę bazę, skatintų socialinę įtraukti – tenkinimo, kadangi kuriant organizuojant įvairias kultūrines, sportines ir kitas veiklas, būtų prisidedam prie rajono gyventojų užimtumo, suteikti žinių apie paslaugų teikimo galimybes ir jų spektro plėtimą rajone, kuriamas teikiamas pokyti rajono kultūriniame, socialiame ir visuomeniniame gyvenime.</v>
      </c>
    </row>
    <row r="634" spans="1:3" ht="30" x14ac:dyDescent="0.25">
      <c r="A634" s="2" t="s">
        <v>199</v>
      </c>
      <c r="B634" s="509" t="str">
        <f t="shared" si="14"/>
        <v>Kaip priemonė prisidės prie horizontalaus tikslo d įgyvendinimo? (pildoma, jei taikoma)</v>
      </c>
      <c r="C634" s="677" t="str">
        <f>'10'!L19</f>
        <v>Netaikoma</v>
      </c>
    </row>
    <row r="635" spans="1:3" ht="30" x14ac:dyDescent="0.25">
      <c r="A635" s="2" t="s">
        <v>200</v>
      </c>
      <c r="B635" s="509" t="str">
        <f t="shared" si="14"/>
        <v>Kaip priemonė prisidės prie horizontalaus tikslo e įgyvendinimo? (pildoma, jei taikoma)</v>
      </c>
      <c r="C635" s="677" t="str">
        <f>'10'!L20</f>
        <v>Netaikoma</v>
      </c>
    </row>
    <row r="636" spans="1:3" ht="30" x14ac:dyDescent="0.25">
      <c r="A636" s="2" t="s">
        <v>201</v>
      </c>
      <c r="B636" s="509" t="str">
        <f t="shared" si="14"/>
        <v>Kaip priemonė prisidės prie horizontalaus tikslo f įgyvendinimo? (pildoma, jei taikoma)</v>
      </c>
      <c r="C636" s="677" t="str">
        <f>'10'!L21</f>
        <v>Netaikoma</v>
      </c>
    </row>
    <row r="637" spans="1:3" ht="30" x14ac:dyDescent="0.25">
      <c r="A637" s="2" t="s">
        <v>202</v>
      </c>
      <c r="B637" s="509" t="str">
        <f t="shared" si="14"/>
        <v>Kaip priemonė prisidės prie horizontalaus tikslo i įgyvendinimo? (pildoma, jei taikoma)</v>
      </c>
      <c r="C637" s="677" t="str">
        <f>'10'!L22</f>
        <v>Netaikoma</v>
      </c>
    </row>
    <row r="638" spans="1:3" ht="30" x14ac:dyDescent="0.25">
      <c r="A638" s="2" t="s">
        <v>203</v>
      </c>
      <c r="B638" s="675" t="str">
        <f t="shared" si="14"/>
        <v>B dalis. Pareiškėjų ir projektų tinkamumo sąlygos, projektų atrankos principai:</v>
      </c>
      <c r="C638" s="676"/>
    </row>
    <row r="639" spans="1:3" x14ac:dyDescent="0.25">
      <c r="A639" s="2" t="s">
        <v>204</v>
      </c>
      <c r="B639" s="509" t="str">
        <f t="shared" si="14"/>
        <v>Pagal priemonę remiamos veiklos</v>
      </c>
      <c r="C639" s="677">
        <f>'10'!L24</f>
        <v>0</v>
      </c>
    </row>
    <row r="640" spans="1:3" ht="30" x14ac:dyDescent="0.25">
      <c r="A640" s="2" t="s">
        <v>205</v>
      </c>
      <c r="B640" s="671" t="str">
        <f t="shared" si="14"/>
        <v>Tinkami pareiškėjai ir partneriai (jei taikomas reikalavimas projektus įgyvendinti su partneriais)</v>
      </c>
      <c r="C640" s="677">
        <f>'10'!L25</f>
        <v>0</v>
      </c>
    </row>
    <row r="641" spans="1:3" ht="30" x14ac:dyDescent="0.25">
      <c r="A641" s="2" t="s">
        <v>206</v>
      </c>
      <c r="B641" s="671" t="str">
        <f t="shared" si="14"/>
        <v>Priemonės tikslinė grupė (pildoma, jei nesutampa su tinkamais pareiškėjais ir (arba) partneriais)</v>
      </c>
      <c r="C641" s="677" t="str">
        <f>'10'!L26</f>
        <v>VVG teritorijos gyventojai</v>
      </c>
    </row>
    <row r="642" spans="1:3" x14ac:dyDescent="0.25">
      <c r="A642" s="2" t="s">
        <v>725</v>
      </c>
      <c r="B642" s="509" t="str">
        <f t="shared" si="14"/>
        <v>Tinkamumo sąlygos pareiškėjams ir projektams</v>
      </c>
      <c r="C642" s="677">
        <f>'10'!L27</f>
        <v>0</v>
      </c>
    </row>
    <row r="643" spans="1:3" x14ac:dyDescent="0.25">
      <c r="A643" s="2" t="s">
        <v>726</v>
      </c>
      <c r="B643" s="673" t="str">
        <f t="shared" si="14"/>
        <v>Projektų atrankos principai</v>
      </c>
      <c r="C643" s="677">
        <f>'10'!L28</f>
        <v>0</v>
      </c>
    </row>
    <row r="644" spans="1:3" x14ac:dyDescent="0.25">
      <c r="A644" s="2" t="s">
        <v>727</v>
      </c>
      <c r="B644" s="509" t="str">
        <f t="shared" si="14"/>
        <v>Planuojamų kvietimų teikti paraiškas skaičius</v>
      </c>
      <c r="C644" s="670">
        <f>'10'!L29</f>
        <v>0</v>
      </c>
    </row>
    <row r="645" spans="1:3" x14ac:dyDescent="0.25">
      <c r="A645" s="2" t="s">
        <v>728</v>
      </c>
      <c r="B645" s="651" t="str">
        <f t="shared" si="14"/>
        <v>C dalis. Paramos dydžiai:</v>
      </c>
      <c r="C645" s="676"/>
    </row>
    <row r="646" spans="1:3" x14ac:dyDescent="0.25">
      <c r="A646" s="2" t="s">
        <v>729</v>
      </c>
      <c r="B646" s="509" t="str">
        <f t="shared" si="14"/>
        <v>Didžiausia paramos suma vietos projektui, Eur</v>
      </c>
      <c r="C646" s="677">
        <f>'10'!L31</f>
        <v>15000</v>
      </c>
    </row>
    <row r="647" spans="1:3" x14ac:dyDescent="0.25">
      <c r="A647" s="2" t="s">
        <v>730</v>
      </c>
      <c r="B647" s="509" t="str">
        <f t="shared" si="14"/>
        <v xml:space="preserve">Paramos lyginamoji dalis, proc. </v>
      </c>
      <c r="C647" s="677" t="str">
        <f>'10'!L32</f>
        <v>iki 100 proc.</v>
      </c>
    </row>
    <row r="648" spans="1:3" x14ac:dyDescent="0.25">
      <c r="A648" s="2" t="s">
        <v>731</v>
      </c>
      <c r="B648" s="509" t="str">
        <f t="shared" si="14"/>
        <v>Planuojama paramos suma priemonei, Eur</v>
      </c>
      <c r="C648" s="678">
        <f>'10'!L33</f>
        <v>15000</v>
      </c>
    </row>
    <row r="649" spans="1:3" x14ac:dyDescent="0.25">
      <c r="A649" s="2" t="s">
        <v>732</v>
      </c>
      <c r="B649" s="509" t="str">
        <f t="shared" si="14"/>
        <v>Planuojama paremti projektų (rodiklis L700)</v>
      </c>
      <c r="C649" s="679">
        <f>'10'!L34</f>
        <v>1</v>
      </c>
    </row>
    <row r="650" spans="1:3" x14ac:dyDescent="0.25">
      <c r="A650" s="2" t="s">
        <v>733</v>
      </c>
      <c r="B650" s="509" t="str">
        <f t="shared" si="14"/>
        <v>Paaiškinimas, kaip nustatyta rodiklio L700 reikšmė</v>
      </c>
      <c r="C650" s="677" t="str">
        <f>'10'!L35</f>
        <v>Pagal maksimalią paramos sumą.</v>
      </c>
    </row>
    <row r="651" spans="1:3" ht="30" x14ac:dyDescent="0.25">
      <c r="A651" s="2" t="s">
        <v>734</v>
      </c>
      <c r="B651" s="651" t="str">
        <f t="shared" si="14"/>
        <v>D dalis. Priemonės indėlis į ES ir nacionalinių horizontaliųjų principų įgyvendinimą:</v>
      </c>
      <c r="C651" s="676"/>
    </row>
    <row r="652" spans="1:3" x14ac:dyDescent="0.25">
      <c r="A652" s="2" t="s">
        <v>735</v>
      </c>
      <c r="B652" s="680" t="str">
        <f t="shared" si="14"/>
        <v>Subregioninės vietovės principas:</v>
      </c>
      <c r="C652" s="676"/>
    </row>
    <row r="653" spans="1:3" ht="30" x14ac:dyDescent="0.25">
      <c r="A653" s="2" t="s">
        <v>736</v>
      </c>
      <c r="B653" s="509" t="str">
        <f t="shared" si="14"/>
        <v>Ar siekiama, kad pagal priemonę finansuojami projektai apimtų visas VVG teritorijos seniūnijas?</v>
      </c>
      <c r="C653" s="672" t="str">
        <f>'10'!L38</f>
        <v>Ne</v>
      </c>
    </row>
    <row r="654" spans="1:3" x14ac:dyDescent="0.25">
      <c r="A654" s="2" t="s">
        <v>737</v>
      </c>
      <c r="B654" s="509" t="str">
        <f t="shared" si="14"/>
        <v>Pasirinkimo pagrindimas</v>
      </c>
      <c r="C654" s="677" t="str">
        <f>'10'!L39</f>
        <v>Netaikoma</v>
      </c>
    </row>
    <row r="655" spans="1:3" x14ac:dyDescent="0.25">
      <c r="A655" s="2" t="s">
        <v>738</v>
      </c>
      <c r="B655" s="680" t="str">
        <f t="shared" si="14"/>
        <v>Partnerystės principas:</v>
      </c>
      <c r="C655" s="676"/>
    </row>
    <row r="656" spans="1:3" ht="30" x14ac:dyDescent="0.25">
      <c r="A656" s="2" t="s">
        <v>739</v>
      </c>
      <c r="B656" s="509" t="str">
        <f t="shared" si="14"/>
        <v>Ar siekiama, kad pagal priemonę finansuojami projektai būtų vykdomi su partneriais?</v>
      </c>
      <c r="C656" s="672" t="str">
        <f>'10'!L41</f>
        <v>Ne</v>
      </c>
    </row>
    <row r="657" spans="1:3" x14ac:dyDescent="0.25">
      <c r="A657" s="2" t="s">
        <v>740</v>
      </c>
      <c r="B657" s="509" t="str">
        <f t="shared" si="14"/>
        <v>Pasirinkimo pagrindimas</v>
      </c>
      <c r="C657" s="677" t="str">
        <f>'10'!L42</f>
        <v>Netaikoma</v>
      </c>
    </row>
    <row r="658" spans="1:3" x14ac:dyDescent="0.25">
      <c r="A658" s="2" t="s">
        <v>741</v>
      </c>
      <c r="B658" s="680" t="str">
        <f t="shared" si="14"/>
        <v>Inovacijų principas:</v>
      </c>
      <c r="C658" s="676"/>
    </row>
    <row r="659" spans="1:3" ht="30" x14ac:dyDescent="0.25">
      <c r="A659" s="2" t="s">
        <v>742</v>
      </c>
      <c r="B659" s="509" t="str">
        <f t="shared" si="14"/>
        <v>Ar siekiama, kad pagal priemonę finansuojami projektai būtų skirti inovacijoms vietos lygiu diegti?</v>
      </c>
      <c r="C659" s="672" t="str">
        <f>'10'!L44</f>
        <v>Ne</v>
      </c>
    </row>
    <row r="660" spans="1:3" x14ac:dyDescent="0.25">
      <c r="A660" s="2" t="s">
        <v>743</v>
      </c>
      <c r="B660" s="509" t="str">
        <f t="shared" si="14"/>
        <v>Pasirinkimo pagrindimas</v>
      </c>
      <c r="C660" s="677" t="str">
        <f>'10'!L45</f>
        <v>Netaikoma</v>
      </c>
    </row>
    <row r="661" spans="1:3" ht="30" x14ac:dyDescent="0.25">
      <c r="A661" s="2" t="s">
        <v>744</v>
      </c>
      <c r="B661" s="509" t="str">
        <f t="shared" si="14"/>
        <v>Planuojama paremti projektų, skirtų inovacijoms vietos lygiu diegti (rodiklis L710)</v>
      </c>
      <c r="C661" s="679">
        <f>'10'!L46</f>
        <v>0</v>
      </c>
    </row>
    <row r="662" spans="1:3" x14ac:dyDescent="0.25">
      <c r="A662" s="2" t="s">
        <v>745</v>
      </c>
      <c r="B662" s="680" t="str">
        <f t="shared" si="14"/>
        <v>Lyčių lygybė ir nediskriminavimas:</v>
      </c>
      <c r="C662" s="676"/>
    </row>
    <row r="663" spans="1:3" ht="30" x14ac:dyDescent="0.25">
      <c r="A663" s="2" t="s">
        <v>746</v>
      </c>
      <c r="B663" s="509" t="str">
        <f t="shared" si="14"/>
        <v>Ar pagal priemonę finansuojami projektai, skirti lyčių lygybei ir nediskriminavimui?</v>
      </c>
      <c r="C663" s="672" t="str">
        <f>'10'!L48</f>
        <v>Ne</v>
      </c>
    </row>
    <row r="664" spans="1:3" x14ac:dyDescent="0.25">
      <c r="A664" s="2" t="s">
        <v>747</v>
      </c>
      <c r="B664" s="509" t="str">
        <f t="shared" si="14"/>
        <v>Pasirinkimo pagrindimas (jei taip, kaip bus užtikrinta)</v>
      </c>
      <c r="C664" s="677" t="str">
        <f>'10'!L49</f>
        <v>Netaikoma</v>
      </c>
    </row>
    <row r="665" spans="1:3" x14ac:dyDescent="0.25">
      <c r="A665" s="2" t="s">
        <v>748</v>
      </c>
      <c r="B665" s="680" t="str">
        <f t="shared" si="14"/>
        <v>Jaunimas:</v>
      </c>
      <c r="C665" s="676"/>
    </row>
    <row r="666" spans="1:3" ht="30" x14ac:dyDescent="0.25">
      <c r="A666" s="2" t="s">
        <v>749</v>
      </c>
      <c r="B666" s="509" t="str">
        <f t="shared" si="14"/>
        <v>Ar pagal priemonę finansuojami projektai, skirti jaunimui?</v>
      </c>
      <c r="C666" s="672" t="str">
        <f>'10'!L51</f>
        <v>Ne</v>
      </c>
    </row>
    <row r="667" spans="1:3" x14ac:dyDescent="0.25">
      <c r="A667" s="2" t="s">
        <v>750</v>
      </c>
      <c r="B667" s="509" t="str">
        <f t="shared" si="14"/>
        <v>Pasirinkimo pagrindimas (jei taip, kaip bus užtikrinta)</v>
      </c>
      <c r="C667" s="677" t="str">
        <f>'10'!L52</f>
        <v>Netaikoma</v>
      </c>
    </row>
    <row r="668" spans="1:3" x14ac:dyDescent="0.25">
      <c r="A668" s="2" t="s">
        <v>751</v>
      </c>
      <c r="B668" s="675" t="str">
        <f t="shared" si="14"/>
        <v>E dalis. Priemonės rezultato rodikliai:</v>
      </c>
      <c r="C668" s="676"/>
    </row>
    <row r="669" spans="1:3" x14ac:dyDescent="0.25">
      <c r="A669" s="2" t="s">
        <v>752</v>
      </c>
      <c r="B669" s="680" t="str">
        <f t="shared" si="14"/>
        <v>SP rezultato rodiklių taikymas priemonei:</v>
      </c>
      <c r="C669" s="676"/>
    </row>
    <row r="670" spans="1:3" x14ac:dyDescent="0.25">
      <c r="A670" s="2" t="s">
        <v>753</v>
      </c>
      <c r="B670" s="681" t="str">
        <f t="shared" si="14"/>
        <v>R.3</v>
      </c>
      <c r="C670" s="687" t="str">
        <f>'10'!L55</f>
        <v>Ne</v>
      </c>
    </row>
    <row r="671" spans="1:3" x14ac:dyDescent="0.25">
      <c r="A671" s="2" t="s">
        <v>754</v>
      </c>
      <c r="B671" s="681" t="str">
        <f t="shared" si="14"/>
        <v>R.37</v>
      </c>
      <c r="C671" s="687" t="str">
        <f>'10'!L56</f>
        <v>Ne</v>
      </c>
    </row>
    <row r="672" spans="1:3" x14ac:dyDescent="0.25">
      <c r="A672" s="2" t="s">
        <v>755</v>
      </c>
      <c r="B672" s="681" t="str">
        <f t="shared" si="14"/>
        <v>R.39</v>
      </c>
      <c r="C672" s="687" t="str">
        <f>'10'!L57</f>
        <v>Ne</v>
      </c>
    </row>
    <row r="673" spans="1:3" x14ac:dyDescent="0.25">
      <c r="A673" s="2" t="s">
        <v>756</v>
      </c>
      <c r="B673" s="681" t="str">
        <f t="shared" si="14"/>
        <v>R.41</v>
      </c>
      <c r="C673" s="687" t="str">
        <f>'10'!L58</f>
        <v>Ne</v>
      </c>
    </row>
    <row r="674" spans="1:3" x14ac:dyDescent="0.25">
      <c r="A674" s="2" t="s">
        <v>757</v>
      </c>
      <c r="B674" s="681" t="str">
        <f t="shared" si="14"/>
        <v>R.42</v>
      </c>
      <c r="C674" s="687" t="str">
        <f>'10'!L59</f>
        <v>Ne</v>
      </c>
    </row>
    <row r="675" spans="1:3" x14ac:dyDescent="0.25">
      <c r="A675" s="2" t="s">
        <v>758</v>
      </c>
      <c r="B675" s="680" t="str">
        <f t="shared" si="14"/>
        <v>VPS rodiklių taikymas priemonei:</v>
      </c>
      <c r="C675" s="688"/>
    </row>
    <row r="676" spans="1:3" x14ac:dyDescent="0.25">
      <c r="A676" s="2" t="s">
        <v>759</v>
      </c>
      <c r="B676" s="681" t="str">
        <f t="shared" si="14"/>
        <v>RASE-P.1</v>
      </c>
      <c r="C676" s="687" t="str">
        <f>'10'!L61</f>
        <v>Ne</v>
      </c>
    </row>
    <row r="677" spans="1:3" x14ac:dyDescent="0.25">
      <c r="A677" s="2" t="s">
        <v>760</v>
      </c>
      <c r="B677" s="681" t="str">
        <f t="shared" si="14"/>
        <v>RASE-P.2</v>
      </c>
      <c r="C677" s="687" t="str">
        <f>'10'!L62</f>
        <v>Ne</v>
      </c>
    </row>
    <row r="678" spans="1:3" x14ac:dyDescent="0.25">
      <c r="A678" s="2" t="s">
        <v>761</v>
      </c>
      <c r="B678" s="681" t="str">
        <f t="shared" si="14"/>
        <v>RASE-P.3</v>
      </c>
      <c r="C678" s="687" t="str">
        <f>'10'!L63</f>
        <v>Ne</v>
      </c>
    </row>
    <row r="679" spans="1:3" x14ac:dyDescent="0.25">
      <c r="A679" s="2" t="s">
        <v>762</v>
      </c>
      <c r="B679" s="681" t="str">
        <f t="shared" si="14"/>
        <v>RASE-P.4</v>
      </c>
      <c r="C679" s="687" t="str">
        <f>'10'!L64</f>
        <v>Ne</v>
      </c>
    </row>
    <row r="680" spans="1:3" x14ac:dyDescent="0.25">
      <c r="A680" s="2" t="s">
        <v>763</v>
      </c>
      <c r="B680" s="681" t="str">
        <f t="shared" si="14"/>
        <v>RASE-P.5</v>
      </c>
      <c r="C680" s="687" t="str">
        <f>'10'!L65</f>
        <v>Ne</v>
      </c>
    </row>
    <row r="681" spans="1:3" x14ac:dyDescent="0.25">
      <c r="A681" s="2" t="s">
        <v>764</v>
      </c>
      <c r="B681" s="681" t="str">
        <f t="shared" si="14"/>
        <v>RASE-P.6</v>
      </c>
      <c r="C681" s="687" t="str">
        <f>'10'!L66</f>
        <v>Ne</v>
      </c>
    </row>
    <row r="682" spans="1:3" x14ac:dyDescent="0.25">
      <c r="A682" s="2" t="s">
        <v>765</v>
      </c>
      <c r="B682" s="681" t="str">
        <f t="shared" si="14"/>
        <v>RASE-P.7</v>
      </c>
      <c r="C682" s="687" t="str">
        <f>'10'!L67</f>
        <v>Ne</v>
      </c>
    </row>
    <row r="683" spans="1:3" x14ac:dyDescent="0.25">
      <c r="A683" s="2" t="s">
        <v>766</v>
      </c>
      <c r="B683" s="681" t="str">
        <f t="shared" si="14"/>
        <v>RASE-P.8</v>
      </c>
      <c r="C683" s="687" t="str">
        <f>'10'!L68</f>
        <v>Ne</v>
      </c>
    </row>
    <row r="684" spans="1:3" x14ac:dyDescent="0.25">
      <c r="A684" s="2" t="s">
        <v>767</v>
      </c>
      <c r="B684" s="681" t="str">
        <f t="shared" si="14"/>
        <v>RASE-P.9</v>
      </c>
      <c r="C684" s="687" t="str">
        <f>'10'!L69</f>
        <v>Ne</v>
      </c>
    </row>
    <row r="685" spans="1:3" x14ac:dyDescent="0.25">
      <c r="A685" s="2" t="s">
        <v>768</v>
      </c>
      <c r="B685" s="683" t="str">
        <f t="shared" si="14"/>
        <v>RASE-P.10</v>
      </c>
      <c r="C685" s="689" t="str">
        <f>'10'!L70</f>
        <v>Ne</v>
      </c>
    </row>
    <row r="686" spans="1:3" x14ac:dyDescent="0.25">
      <c r="A686" s="2" t="s">
        <v>769</v>
      </c>
      <c r="B686" s="675" t="str">
        <f t="shared" si="14"/>
        <v>F dalis. Pagal priemonę remiamų projektų pobūdis:</v>
      </c>
      <c r="C686" s="676"/>
    </row>
    <row r="687" spans="1:3" x14ac:dyDescent="0.25">
      <c r="A687" s="2" t="s">
        <v>770</v>
      </c>
      <c r="B687" s="671" t="str">
        <f t="shared" ref="B687:B696" si="15">B610</f>
        <v>Remiami pelno projektai</v>
      </c>
      <c r="C687" s="672" t="str">
        <f>'10'!L72</f>
        <v>Ne</v>
      </c>
    </row>
    <row r="688" spans="1:3" ht="60" x14ac:dyDescent="0.25">
      <c r="A688" s="2" t="s">
        <v>771</v>
      </c>
      <c r="B688" s="673" t="str">
        <f t="shared" si="15"/>
        <v>Remiami projektai, susiję su žinių perdavimu, įskaitant konsultacijas, mokymą ir keitimąsi žiniomis apie tvarią, ekonominę, socialinę, aplinką ir klimatą tausojančią veiklą (aktualu rodikliui L801)</v>
      </c>
      <c r="C688" s="672" t="str">
        <f>'10'!L73</f>
        <v>Taip</v>
      </c>
    </row>
    <row r="689" spans="1:3" ht="75" x14ac:dyDescent="0.25">
      <c r="A689" s="2" t="s">
        <v>772</v>
      </c>
      <c r="B689" s="673" t="str">
        <f t="shared" si="15"/>
        <v>Remiami projektai, susiję su gamintojų organizacijomis, vietinėmis rinkomis, trumpomis tiekimo grandinėmis ir kokybės schemomis, įskaitant paramą investicijoms, rinkodaros veiklą ir kt. (aktualu rodikliui L802)</v>
      </c>
      <c r="C689" s="672" t="str">
        <f>'10'!L74</f>
        <v>Ne</v>
      </c>
    </row>
    <row r="690" spans="1:3" ht="45" x14ac:dyDescent="0.25">
      <c r="A690" s="2" t="s">
        <v>773</v>
      </c>
      <c r="B690" s="673" t="str">
        <f t="shared" si="15"/>
        <v>Remiami projektai, susiję su atsinaujinančios energijos gamybos pajėgumais, įskaitant biologinę (aktualu rodikliui L803)</v>
      </c>
      <c r="C690" s="672" t="str">
        <f>'10'!L75</f>
        <v>Ne</v>
      </c>
    </row>
    <row r="691" spans="1:3" ht="60" x14ac:dyDescent="0.25">
      <c r="A691" s="2" t="s">
        <v>774</v>
      </c>
      <c r="B691" s="673" t="str">
        <f t="shared" si="15"/>
        <v>Remiami projektai, prisidedantys prie aplinkos tvarumo, klimato kaitos švelninimo bei prisitaikymo prie jos tikslų įgyvendinimo kaimo vietovėse (aktualu rodikliui L804)</v>
      </c>
      <c r="C691" s="672" t="str">
        <f>'10'!L76</f>
        <v>Ne</v>
      </c>
    </row>
    <row r="692" spans="1:3" ht="30" x14ac:dyDescent="0.25">
      <c r="A692" s="2" t="s">
        <v>775</v>
      </c>
      <c r="B692" s="673" t="str">
        <f t="shared" si="15"/>
        <v>Remiami projektai, kurie kuria darbo vietas (aktualu rodikliui L805)</v>
      </c>
      <c r="C692" s="672" t="str">
        <f>'10'!L77</f>
        <v>Ne</v>
      </c>
    </row>
    <row r="693" spans="1:3" ht="30" x14ac:dyDescent="0.25">
      <c r="A693" s="2" t="s">
        <v>776</v>
      </c>
      <c r="B693" s="673" t="str">
        <f t="shared" si="15"/>
        <v>Remiami kaimo verslų, įskaitant bioekonomiką, projektai (aktualu rodikliui L 806)</v>
      </c>
      <c r="C693" s="672" t="str">
        <f>'10'!L78</f>
        <v>Ne</v>
      </c>
    </row>
    <row r="694" spans="1:3" ht="30" x14ac:dyDescent="0.25">
      <c r="A694" s="2" t="s">
        <v>777</v>
      </c>
      <c r="B694" s="673" t="str">
        <f t="shared" si="15"/>
        <v>Remiami projektai, susiję su sumanių kaimų strategijomis (aktualu rodikliui L807)</v>
      </c>
      <c r="C694" s="672" t="str">
        <f>'10'!L79</f>
        <v>Ne</v>
      </c>
    </row>
    <row r="695" spans="1:3" ht="30" x14ac:dyDescent="0.25">
      <c r="A695" s="2" t="s">
        <v>778</v>
      </c>
      <c r="B695" s="673" t="str">
        <f t="shared" si="15"/>
        <v>Remiami projektai, gerinantys paslaugų prieinamumą ir infrastruktūrą (aktualu rodikliui L808)</v>
      </c>
      <c r="C695" s="672" t="str">
        <f>'10'!L80</f>
        <v>Ne</v>
      </c>
    </row>
    <row r="696" spans="1:3" ht="30" x14ac:dyDescent="0.25">
      <c r="A696" s="2" t="s">
        <v>779</v>
      </c>
      <c r="B696" s="673" t="str">
        <f t="shared" si="15"/>
        <v>Remiami socialinės įtraukties projektai (aktualu rodikliui L809)</v>
      </c>
      <c r="C696" s="672" t="str">
        <f>'10'!L81</f>
        <v>Ne</v>
      </c>
    </row>
    <row r="697" spans="1:3" x14ac:dyDescent="0.25">
      <c r="B697" s="649"/>
      <c r="C697" s="685"/>
    </row>
    <row r="698" spans="1:3" x14ac:dyDescent="0.25">
      <c r="A698" s="1"/>
      <c r="B698" s="362"/>
      <c r="C698" s="686" t="str">
        <f>'10'!M6</f>
        <v>10 priemonė</v>
      </c>
    </row>
    <row r="699" spans="1:3" x14ac:dyDescent="0.25">
      <c r="A699" s="2" t="s">
        <v>188</v>
      </c>
      <c r="B699" s="509" t="str">
        <f>B622</f>
        <v>Priemonės pavadinimas</v>
      </c>
      <c r="C699" s="670">
        <f>'10'!M7</f>
        <v>0</v>
      </c>
    </row>
    <row r="700" spans="1:3" x14ac:dyDescent="0.25">
      <c r="A700" s="2" t="s">
        <v>189</v>
      </c>
      <c r="B700" s="671" t="str">
        <f t="shared" ref="B700:B763" si="16">B623</f>
        <v>Priemonės rūšis</v>
      </c>
      <c r="C700" s="670">
        <f>'10'!M8</f>
        <v>0</v>
      </c>
    </row>
    <row r="701" spans="1:3" ht="30" x14ac:dyDescent="0.25">
      <c r="A701" s="2" t="s">
        <v>190</v>
      </c>
      <c r="B701" s="671" t="str">
        <f t="shared" si="16"/>
        <v>VVG teritorijos poreikių, kuriuos tenkina priemonė, skaičius</v>
      </c>
      <c r="C701" s="670">
        <f>'10'!M9</f>
        <v>0</v>
      </c>
    </row>
    <row r="702" spans="1:3" x14ac:dyDescent="0.25">
      <c r="A702" s="2" t="s">
        <v>191</v>
      </c>
      <c r="B702" s="671" t="str">
        <f t="shared" si="16"/>
        <v>BŽŪP tikslų, kuriuos įgyvendina priemonė, skaičius</v>
      </c>
      <c r="C702" s="670">
        <f>'10'!M10</f>
        <v>0</v>
      </c>
    </row>
    <row r="703" spans="1:3" x14ac:dyDescent="0.25">
      <c r="A703" s="2" t="s">
        <v>192</v>
      </c>
      <c r="B703" s="671" t="str">
        <f t="shared" si="16"/>
        <v>Pagrindinis BŽŪP tikslas, kurį įgyvendina VPS priemonė</v>
      </c>
      <c r="C703" s="672" t="str">
        <f>'10'!M11</f>
        <v>Pasirinkite</v>
      </c>
    </row>
    <row r="704" spans="1:3" ht="30" x14ac:dyDescent="0.25">
      <c r="A704" s="2" t="s">
        <v>193</v>
      </c>
      <c r="B704" s="673" t="str">
        <f t="shared" si="16"/>
        <v>Ar priemonė prisideda prie 4 konkretaus BŽŪP tikslo? (tikslas nurodytas 5 lape)</v>
      </c>
      <c r="C704" s="672" t="str">
        <f>'10'!M12</f>
        <v>Ne</v>
      </c>
    </row>
    <row r="705" spans="1:3" ht="30" x14ac:dyDescent="0.25">
      <c r="A705" s="2" t="s">
        <v>194</v>
      </c>
      <c r="B705" s="673" t="str">
        <f t="shared" si="16"/>
        <v>Ar priemonė prisideda prie 5 konkretaus BŽŪP tikslo? (tikslas nurodytas 5 lape)</v>
      </c>
      <c r="C705" s="672" t="str">
        <f>'10'!M13</f>
        <v>Ne</v>
      </c>
    </row>
    <row r="706" spans="1:3" ht="30" x14ac:dyDescent="0.25">
      <c r="A706" s="2" t="s">
        <v>195</v>
      </c>
      <c r="B706" s="673" t="str">
        <f t="shared" si="16"/>
        <v>Ar priemonė prisideda prie 6 konkretaus BŽŪP tikslo? (tikslas nurodytas 5 lape)</v>
      </c>
      <c r="C706" s="672" t="str">
        <f>'10'!M14</f>
        <v>Ne</v>
      </c>
    </row>
    <row r="707" spans="1:3" ht="30" x14ac:dyDescent="0.25">
      <c r="A707" s="2" t="s">
        <v>196</v>
      </c>
      <c r="B707" s="673" t="str">
        <f t="shared" si="16"/>
        <v>Ar priemonė prisideda prie 9 konkretaus BŽŪP tikslo? (tikslas nurodytas 5 lape)</v>
      </c>
      <c r="C707" s="672" t="str">
        <f>'10'!M15</f>
        <v>Ne</v>
      </c>
    </row>
    <row r="708" spans="1:3" x14ac:dyDescent="0.25">
      <c r="A708" s="2" t="s">
        <v>94</v>
      </c>
      <c r="B708" s="675" t="str">
        <f t="shared" si="16"/>
        <v>A dalis. Priemonės intervencijos logika:</v>
      </c>
      <c r="C708" s="676"/>
    </row>
    <row r="709" spans="1:3" ht="45" x14ac:dyDescent="0.25">
      <c r="A709" s="2" t="s">
        <v>197</v>
      </c>
      <c r="B709" s="673" t="str">
        <f t="shared" si="16"/>
        <v>Priemonės tikslas, ryšys su pagrindiniu BŽŪP tikslu ir VVG teritorijos poreikiais (problemomis ir (arba) potencialu), ryšys su VPS tema (jei taikoma)</v>
      </c>
      <c r="C709" s="677">
        <f>'10'!M17</f>
        <v>0</v>
      </c>
    </row>
    <row r="710" spans="1:3" x14ac:dyDescent="0.25">
      <c r="A710" s="2" t="s">
        <v>198</v>
      </c>
      <c r="B710" s="671" t="str">
        <f t="shared" si="16"/>
        <v>Pokytis, kurio siekiama VPS priemone</v>
      </c>
      <c r="C710" s="677">
        <f>'10'!M18</f>
        <v>0</v>
      </c>
    </row>
    <row r="711" spans="1:3" ht="30" x14ac:dyDescent="0.25">
      <c r="A711" s="2" t="s">
        <v>199</v>
      </c>
      <c r="B711" s="509" t="str">
        <f t="shared" si="16"/>
        <v>Kaip priemonė prisidės prie horizontalaus tikslo d įgyvendinimo? (pildoma, jei taikoma)</v>
      </c>
      <c r="C711" s="677">
        <f>'10'!M19</f>
        <v>0</v>
      </c>
    </row>
    <row r="712" spans="1:3" ht="30" x14ac:dyDescent="0.25">
      <c r="A712" s="2" t="s">
        <v>200</v>
      </c>
      <c r="B712" s="509" t="str">
        <f t="shared" si="16"/>
        <v>Kaip priemonė prisidės prie horizontalaus tikslo e įgyvendinimo? (pildoma, jei taikoma)</v>
      </c>
      <c r="C712" s="677">
        <f>'10'!M20</f>
        <v>0</v>
      </c>
    </row>
    <row r="713" spans="1:3" ht="30" x14ac:dyDescent="0.25">
      <c r="A713" s="2" t="s">
        <v>201</v>
      </c>
      <c r="B713" s="509" t="str">
        <f t="shared" si="16"/>
        <v>Kaip priemonė prisidės prie horizontalaus tikslo f įgyvendinimo? (pildoma, jei taikoma)</v>
      </c>
      <c r="C713" s="677">
        <f>'10'!M21</f>
        <v>0</v>
      </c>
    </row>
    <row r="714" spans="1:3" ht="30" x14ac:dyDescent="0.25">
      <c r="A714" s="2" t="s">
        <v>202</v>
      </c>
      <c r="B714" s="509" t="str">
        <f t="shared" si="16"/>
        <v>Kaip priemonė prisidės prie horizontalaus tikslo i įgyvendinimo? (pildoma, jei taikoma)</v>
      </c>
      <c r="C714" s="677">
        <f>'10'!M22</f>
        <v>0</v>
      </c>
    </row>
    <row r="715" spans="1:3" ht="30" x14ac:dyDescent="0.25">
      <c r="A715" s="2" t="s">
        <v>203</v>
      </c>
      <c r="B715" s="675" t="str">
        <f t="shared" si="16"/>
        <v>B dalis. Pareiškėjų ir projektų tinkamumo sąlygos, projektų atrankos principai:</v>
      </c>
      <c r="C715" s="676"/>
    </row>
    <row r="716" spans="1:3" x14ac:dyDescent="0.25">
      <c r="A716" s="2" t="s">
        <v>204</v>
      </c>
      <c r="B716" s="509" t="str">
        <f t="shared" si="16"/>
        <v>Pagal priemonę remiamos veiklos</v>
      </c>
      <c r="C716" s="677">
        <f>'10'!M24</f>
        <v>0</v>
      </c>
    </row>
    <row r="717" spans="1:3" ht="30" x14ac:dyDescent="0.25">
      <c r="A717" s="2" t="s">
        <v>205</v>
      </c>
      <c r="B717" s="671" t="str">
        <f t="shared" si="16"/>
        <v>Tinkami pareiškėjai ir partneriai (jei taikomas reikalavimas projektus įgyvendinti su partneriais)</v>
      </c>
      <c r="C717" s="677">
        <f>'10'!M25</f>
        <v>0</v>
      </c>
    </row>
    <row r="718" spans="1:3" ht="30" x14ac:dyDescent="0.25">
      <c r="A718" s="2" t="s">
        <v>206</v>
      </c>
      <c r="B718" s="671" t="str">
        <f t="shared" si="16"/>
        <v>Priemonės tikslinė grupė (pildoma, jei nesutampa su tinkamais pareiškėjais ir (arba) partneriais)</v>
      </c>
      <c r="C718" s="677">
        <f>'10'!M26</f>
        <v>0</v>
      </c>
    </row>
    <row r="719" spans="1:3" x14ac:dyDescent="0.25">
      <c r="A719" s="2" t="s">
        <v>725</v>
      </c>
      <c r="B719" s="509" t="str">
        <f t="shared" si="16"/>
        <v>Tinkamumo sąlygos pareiškėjams ir projektams</v>
      </c>
      <c r="C719" s="677">
        <f>'10'!M27</f>
        <v>0</v>
      </c>
    </row>
    <row r="720" spans="1:3" x14ac:dyDescent="0.25">
      <c r="A720" s="2" t="s">
        <v>726</v>
      </c>
      <c r="B720" s="673" t="str">
        <f t="shared" si="16"/>
        <v>Projektų atrankos principai</v>
      </c>
      <c r="C720" s="677">
        <f>'10'!M28</f>
        <v>0</v>
      </c>
    </row>
    <row r="721" spans="1:3" x14ac:dyDescent="0.25">
      <c r="A721" s="2" t="s">
        <v>727</v>
      </c>
      <c r="B721" s="509" t="str">
        <f t="shared" si="16"/>
        <v>Planuojamų kvietimų teikti paraiškas skaičius</v>
      </c>
      <c r="C721" s="670">
        <f>'10'!M29</f>
        <v>0</v>
      </c>
    </row>
    <row r="722" spans="1:3" x14ac:dyDescent="0.25">
      <c r="A722" s="2" t="s">
        <v>728</v>
      </c>
      <c r="B722" s="651" t="str">
        <f t="shared" si="16"/>
        <v>C dalis. Paramos dydžiai:</v>
      </c>
      <c r="C722" s="676"/>
    </row>
    <row r="723" spans="1:3" x14ac:dyDescent="0.25">
      <c r="A723" s="2" t="s">
        <v>729</v>
      </c>
      <c r="B723" s="509" t="str">
        <f t="shared" si="16"/>
        <v>Didžiausia paramos suma vietos projektui, Eur</v>
      </c>
      <c r="C723" s="677">
        <f>'10'!M31</f>
        <v>0</v>
      </c>
    </row>
    <row r="724" spans="1:3" x14ac:dyDescent="0.25">
      <c r="A724" s="2" t="s">
        <v>730</v>
      </c>
      <c r="B724" s="509" t="str">
        <f t="shared" si="16"/>
        <v xml:space="preserve">Paramos lyginamoji dalis, proc. </v>
      </c>
      <c r="C724" s="677">
        <f>'10'!M32</f>
        <v>0</v>
      </c>
    </row>
    <row r="725" spans="1:3" x14ac:dyDescent="0.25">
      <c r="A725" s="2" t="s">
        <v>731</v>
      </c>
      <c r="B725" s="509" t="str">
        <f t="shared" si="16"/>
        <v>Planuojama paramos suma priemonei, Eur</v>
      </c>
      <c r="C725" s="678">
        <f>'10'!M33</f>
        <v>0</v>
      </c>
    </row>
    <row r="726" spans="1:3" x14ac:dyDescent="0.25">
      <c r="A726" s="2" t="s">
        <v>732</v>
      </c>
      <c r="B726" s="509" t="str">
        <f t="shared" si="16"/>
        <v>Planuojama paremti projektų (rodiklis L700)</v>
      </c>
      <c r="C726" s="679">
        <f>'10'!M34</f>
        <v>0</v>
      </c>
    </row>
    <row r="727" spans="1:3" x14ac:dyDescent="0.25">
      <c r="A727" s="2" t="s">
        <v>733</v>
      </c>
      <c r="B727" s="509" t="str">
        <f t="shared" si="16"/>
        <v>Paaiškinimas, kaip nustatyta rodiklio L700 reikšmė</v>
      </c>
      <c r="C727" s="677">
        <f>'10'!M35</f>
        <v>0</v>
      </c>
    </row>
    <row r="728" spans="1:3" ht="30" x14ac:dyDescent="0.25">
      <c r="A728" s="2" t="s">
        <v>734</v>
      </c>
      <c r="B728" s="651" t="str">
        <f t="shared" si="16"/>
        <v>D dalis. Priemonės indėlis į ES ir nacionalinių horizontaliųjų principų įgyvendinimą:</v>
      </c>
      <c r="C728" s="676"/>
    </row>
    <row r="729" spans="1:3" x14ac:dyDescent="0.25">
      <c r="A729" s="2" t="s">
        <v>735</v>
      </c>
      <c r="B729" s="680" t="str">
        <f t="shared" si="16"/>
        <v>Subregioninės vietovės principas:</v>
      </c>
      <c r="C729" s="676"/>
    </row>
    <row r="730" spans="1:3" ht="30" x14ac:dyDescent="0.25">
      <c r="A730" s="2" t="s">
        <v>736</v>
      </c>
      <c r="B730" s="509" t="str">
        <f t="shared" si="16"/>
        <v>Ar siekiama, kad pagal priemonę finansuojami projektai apimtų visas VVG teritorijos seniūnijas?</v>
      </c>
      <c r="C730" s="672" t="str">
        <f>'10'!M38</f>
        <v>Ne</v>
      </c>
    </row>
    <row r="731" spans="1:3" x14ac:dyDescent="0.25">
      <c r="A731" s="2" t="s">
        <v>737</v>
      </c>
      <c r="B731" s="509" t="str">
        <f t="shared" si="16"/>
        <v>Pasirinkimo pagrindimas</v>
      </c>
      <c r="C731" s="677">
        <f>'10'!M39</f>
        <v>0</v>
      </c>
    </row>
    <row r="732" spans="1:3" x14ac:dyDescent="0.25">
      <c r="A732" s="2" t="s">
        <v>738</v>
      </c>
      <c r="B732" s="680" t="str">
        <f t="shared" si="16"/>
        <v>Partnerystės principas:</v>
      </c>
      <c r="C732" s="676"/>
    </row>
    <row r="733" spans="1:3" ht="30" x14ac:dyDescent="0.25">
      <c r="A733" s="2" t="s">
        <v>739</v>
      </c>
      <c r="B733" s="509" t="str">
        <f t="shared" si="16"/>
        <v>Ar siekiama, kad pagal priemonę finansuojami projektai būtų vykdomi su partneriais?</v>
      </c>
      <c r="C733" s="672" t="str">
        <f>'10'!M41</f>
        <v>Ne</v>
      </c>
    </row>
    <row r="734" spans="1:3" x14ac:dyDescent="0.25">
      <c r="A734" s="2" t="s">
        <v>740</v>
      </c>
      <c r="B734" s="509" t="str">
        <f t="shared" si="16"/>
        <v>Pasirinkimo pagrindimas</v>
      </c>
      <c r="C734" s="677">
        <f>'10'!M42</f>
        <v>0</v>
      </c>
    </row>
    <row r="735" spans="1:3" x14ac:dyDescent="0.25">
      <c r="A735" s="2" t="s">
        <v>741</v>
      </c>
      <c r="B735" s="680" t="str">
        <f t="shared" si="16"/>
        <v>Inovacijų principas:</v>
      </c>
      <c r="C735" s="676"/>
    </row>
    <row r="736" spans="1:3" ht="30" x14ac:dyDescent="0.25">
      <c r="A736" s="2" t="s">
        <v>742</v>
      </c>
      <c r="B736" s="509" t="str">
        <f t="shared" si="16"/>
        <v>Ar siekiama, kad pagal priemonę finansuojami projektai būtų skirti inovacijoms vietos lygiu diegti?</v>
      </c>
      <c r="C736" s="672" t="str">
        <f>'10'!M44</f>
        <v>Ne</v>
      </c>
    </row>
    <row r="737" spans="1:3" x14ac:dyDescent="0.25">
      <c r="A737" s="2" t="s">
        <v>743</v>
      </c>
      <c r="B737" s="509" t="str">
        <f t="shared" si="16"/>
        <v>Pasirinkimo pagrindimas</v>
      </c>
      <c r="C737" s="677">
        <f>'10'!M45</f>
        <v>0</v>
      </c>
    </row>
    <row r="738" spans="1:3" ht="30" x14ac:dyDescent="0.25">
      <c r="A738" s="2" t="s">
        <v>744</v>
      </c>
      <c r="B738" s="509" t="str">
        <f t="shared" si="16"/>
        <v>Planuojama paremti projektų, skirtų inovacijoms vietos lygiu diegti (rodiklis L710)</v>
      </c>
      <c r="C738" s="679">
        <f>'10'!M46</f>
        <v>0</v>
      </c>
    </row>
    <row r="739" spans="1:3" x14ac:dyDescent="0.25">
      <c r="A739" s="2" t="s">
        <v>745</v>
      </c>
      <c r="B739" s="680" t="str">
        <f t="shared" si="16"/>
        <v>Lyčių lygybė ir nediskriminavimas:</v>
      </c>
      <c r="C739" s="676"/>
    </row>
    <row r="740" spans="1:3" ht="30" x14ac:dyDescent="0.25">
      <c r="A740" s="2" t="s">
        <v>746</v>
      </c>
      <c r="B740" s="509" t="str">
        <f t="shared" si="16"/>
        <v>Ar pagal priemonę finansuojami projektai, skirti lyčių lygybei ir nediskriminavimui?</v>
      </c>
      <c r="C740" s="672" t="str">
        <f>'10'!M48</f>
        <v>Ne</v>
      </c>
    </row>
    <row r="741" spans="1:3" x14ac:dyDescent="0.25">
      <c r="A741" s="2" t="s">
        <v>747</v>
      </c>
      <c r="B741" s="509" t="str">
        <f t="shared" si="16"/>
        <v>Pasirinkimo pagrindimas (jei taip, kaip bus užtikrinta)</v>
      </c>
      <c r="C741" s="677">
        <f>'10'!M49</f>
        <v>0</v>
      </c>
    </row>
    <row r="742" spans="1:3" x14ac:dyDescent="0.25">
      <c r="A742" s="2" t="s">
        <v>748</v>
      </c>
      <c r="B742" s="680" t="str">
        <f t="shared" si="16"/>
        <v>Jaunimas:</v>
      </c>
      <c r="C742" s="676"/>
    </row>
    <row r="743" spans="1:3" ht="30" x14ac:dyDescent="0.25">
      <c r="A743" s="2" t="s">
        <v>749</v>
      </c>
      <c r="B743" s="509" t="str">
        <f t="shared" si="16"/>
        <v>Ar pagal priemonę finansuojami projektai, skirti jaunimui?</v>
      </c>
      <c r="C743" s="672" t="str">
        <f>'10'!M51</f>
        <v>Ne</v>
      </c>
    </row>
    <row r="744" spans="1:3" x14ac:dyDescent="0.25">
      <c r="A744" s="2" t="s">
        <v>750</v>
      </c>
      <c r="B744" s="509" t="str">
        <f t="shared" si="16"/>
        <v>Pasirinkimo pagrindimas (jei taip, kaip bus užtikrinta)</v>
      </c>
      <c r="C744" s="677">
        <f>'10'!M52</f>
        <v>0</v>
      </c>
    </row>
    <row r="745" spans="1:3" x14ac:dyDescent="0.25">
      <c r="A745" s="2" t="s">
        <v>751</v>
      </c>
      <c r="B745" s="675" t="str">
        <f t="shared" si="16"/>
        <v>E dalis. Priemonės rezultato rodikliai:</v>
      </c>
      <c r="C745" s="676"/>
    </row>
    <row r="746" spans="1:3" x14ac:dyDescent="0.25">
      <c r="A746" s="2" t="s">
        <v>752</v>
      </c>
      <c r="B746" s="680" t="str">
        <f t="shared" si="16"/>
        <v>SP rezultato rodiklių taikymas priemonei:</v>
      </c>
      <c r="C746" s="676"/>
    </row>
    <row r="747" spans="1:3" x14ac:dyDescent="0.25">
      <c r="A747" s="2" t="s">
        <v>753</v>
      </c>
      <c r="B747" s="681" t="str">
        <f t="shared" si="16"/>
        <v>R.3</v>
      </c>
      <c r="C747" s="687" t="str">
        <f>'10'!M55</f>
        <v>Ne</v>
      </c>
    </row>
    <row r="748" spans="1:3" x14ac:dyDescent="0.25">
      <c r="A748" s="2" t="s">
        <v>754</v>
      </c>
      <c r="B748" s="681" t="str">
        <f t="shared" si="16"/>
        <v>R.37</v>
      </c>
      <c r="C748" s="687" t="str">
        <f>'10'!M56</f>
        <v>Ne</v>
      </c>
    </row>
    <row r="749" spans="1:3" x14ac:dyDescent="0.25">
      <c r="A749" s="2" t="s">
        <v>755</v>
      </c>
      <c r="B749" s="681" t="str">
        <f t="shared" si="16"/>
        <v>R.39</v>
      </c>
      <c r="C749" s="687" t="str">
        <f>'10'!M57</f>
        <v>Ne</v>
      </c>
    </row>
    <row r="750" spans="1:3" x14ac:dyDescent="0.25">
      <c r="A750" s="2" t="s">
        <v>756</v>
      </c>
      <c r="B750" s="681" t="str">
        <f t="shared" si="16"/>
        <v>R.41</v>
      </c>
      <c r="C750" s="687" t="str">
        <f>'10'!M58</f>
        <v>Ne</v>
      </c>
    </row>
    <row r="751" spans="1:3" x14ac:dyDescent="0.25">
      <c r="A751" s="2" t="s">
        <v>757</v>
      </c>
      <c r="B751" s="681" t="str">
        <f t="shared" si="16"/>
        <v>R.42</v>
      </c>
      <c r="C751" s="687" t="str">
        <f>'10'!M59</f>
        <v>Ne</v>
      </c>
    </row>
    <row r="752" spans="1:3" x14ac:dyDescent="0.25">
      <c r="A752" s="2" t="s">
        <v>758</v>
      </c>
      <c r="B752" s="680" t="str">
        <f t="shared" si="16"/>
        <v>VPS rodiklių taikymas priemonei:</v>
      </c>
      <c r="C752" s="688"/>
    </row>
    <row r="753" spans="1:3" x14ac:dyDescent="0.25">
      <c r="A753" s="2" t="s">
        <v>759</v>
      </c>
      <c r="B753" s="681" t="str">
        <f t="shared" si="16"/>
        <v>RASE-P.1</v>
      </c>
      <c r="C753" s="687" t="str">
        <f>'10'!M61</f>
        <v>Ne</v>
      </c>
    </row>
    <row r="754" spans="1:3" x14ac:dyDescent="0.25">
      <c r="A754" s="2" t="s">
        <v>760</v>
      </c>
      <c r="B754" s="681" t="str">
        <f t="shared" si="16"/>
        <v>RASE-P.2</v>
      </c>
      <c r="C754" s="687" t="str">
        <f>'10'!M62</f>
        <v>Ne</v>
      </c>
    </row>
    <row r="755" spans="1:3" x14ac:dyDescent="0.25">
      <c r="A755" s="2" t="s">
        <v>761</v>
      </c>
      <c r="B755" s="681" t="str">
        <f t="shared" si="16"/>
        <v>RASE-P.3</v>
      </c>
      <c r="C755" s="687" t="str">
        <f>'10'!M63</f>
        <v>Ne</v>
      </c>
    </row>
    <row r="756" spans="1:3" x14ac:dyDescent="0.25">
      <c r="A756" s="2" t="s">
        <v>762</v>
      </c>
      <c r="B756" s="681" t="str">
        <f t="shared" si="16"/>
        <v>RASE-P.4</v>
      </c>
      <c r="C756" s="687" t="str">
        <f>'10'!M64</f>
        <v>Ne</v>
      </c>
    </row>
    <row r="757" spans="1:3" x14ac:dyDescent="0.25">
      <c r="A757" s="2" t="s">
        <v>763</v>
      </c>
      <c r="B757" s="681" t="str">
        <f t="shared" si="16"/>
        <v>RASE-P.5</v>
      </c>
      <c r="C757" s="687" t="str">
        <f>'10'!M65</f>
        <v>Ne</v>
      </c>
    </row>
    <row r="758" spans="1:3" x14ac:dyDescent="0.25">
      <c r="A758" s="2" t="s">
        <v>764</v>
      </c>
      <c r="B758" s="681" t="str">
        <f t="shared" si="16"/>
        <v>RASE-P.6</v>
      </c>
      <c r="C758" s="687" t="str">
        <f>'10'!M66</f>
        <v>Ne</v>
      </c>
    </row>
    <row r="759" spans="1:3" x14ac:dyDescent="0.25">
      <c r="A759" s="2" t="s">
        <v>765</v>
      </c>
      <c r="B759" s="681" t="str">
        <f t="shared" si="16"/>
        <v>RASE-P.7</v>
      </c>
      <c r="C759" s="687" t="str">
        <f>'10'!M67</f>
        <v>Ne</v>
      </c>
    </row>
    <row r="760" spans="1:3" x14ac:dyDescent="0.25">
      <c r="A760" s="2" t="s">
        <v>766</v>
      </c>
      <c r="B760" s="681" t="str">
        <f t="shared" si="16"/>
        <v>RASE-P.8</v>
      </c>
      <c r="C760" s="687" t="str">
        <f>'10'!M68</f>
        <v>Ne</v>
      </c>
    </row>
    <row r="761" spans="1:3" x14ac:dyDescent="0.25">
      <c r="A761" s="2" t="s">
        <v>767</v>
      </c>
      <c r="B761" s="681" t="str">
        <f t="shared" si="16"/>
        <v>RASE-P.9</v>
      </c>
      <c r="C761" s="687" t="str">
        <f>'10'!M69</f>
        <v>Ne</v>
      </c>
    </row>
    <row r="762" spans="1:3" x14ac:dyDescent="0.25">
      <c r="A762" s="2" t="s">
        <v>768</v>
      </c>
      <c r="B762" s="683" t="str">
        <f t="shared" si="16"/>
        <v>RASE-P.10</v>
      </c>
      <c r="C762" s="689" t="str">
        <f>'10'!M70</f>
        <v>Ne</v>
      </c>
    </row>
    <row r="763" spans="1:3" x14ac:dyDescent="0.25">
      <c r="A763" s="2" t="s">
        <v>769</v>
      </c>
      <c r="B763" s="675" t="str">
        <f t="shared" si="16"/>
        <v>F dalis. Pagal priemonę remiamų projektų pobūdis:</v>
      </c>
      <c r="C763" s="676"/>
    </row>
    <row r="764" spans="1:3" x14ac:dyDescent="0.25">
      <c r="A764" s="2" t="s">
        <v>770</v>
      </c>
      <c r="B764" s="671" t="str">
        <f t="shared" ref="B764:B773" si="17">B687</f>
        <v>Remiami pelno projektai</v>
      </c>
      <c r="C764" s="672" t="str">
        <f>'10'!M72</f>
        <v>Ne</v>
      </c>
    </row>
    <row r="765" spans="1:3" ht="60" x14ac:dyDescent="0.25">
      <c r="A765" s="2" t="s">
        <v>771</v>
      </c>
      <c r="B765" s="673" t="str">
        <f t="shared" si="17"/>
        <v>Remiami projektai, susiję su žinių perdavimu, įskaitant konsultacijas, mokymą ir keitimąsi žiniomis apie tvarią, ekonominę, socialinę, aplinką ir klimatą tausojančią veiklą (aktualu rodikliui L801)</v>
      </c>
      <c r="C765" s="672" t="str">
        <f>'10'!M73</f>
        <v>Ne</v>
      </c>
    </row>
    <row r="766" spans="1:3" ht="75" x14ac:dyDescent="0.25">
      <c r="A766" s="2" t="s">
        <v>772</v>
      </c>
      <c r="B766" s="673" t="str">
        <f t="shared" si="17"/>
        <v>Remiami projektai, susiję su gamintojų organizacijomis, vietinėmis rinkomis, trumpomis tiekimo grandinėmis ir kokybės schemomis, įskaitant paramą investicijoms, rinkodaros veiklą ir kt. (aktualu rodikliui L802)</v>
      </c>
      <c r="C766" s="672" t="str">
        <f>'10'!M74</f>
        <v>Ne</v>
      </c>
    </row>
    <row r="767" spans="1:3" ht="45" x14ac:dyDescent="0.25">
      <c r="A767" s="2" t="s">
        <v>773</v>
      </c>
      <c r="B767" s="673" t="str">
        <f t="shared" si="17"/>
        <v>Remiami projektai, susiję su atsinaujinančios energijos gamybos pajėgumais, įskaitant biologinę (aktualu rodikliui L803)</v>
      </c>
      <c r="C767" s="672" t="str">
        <f>'10'!M75</f>
        <v>Ne</v>
      </c>
    </row>
    <row r="768" spans="1:3" ht="60" x14ac:dyDescent="0.25">
      <c r="A768" s="2" t="s">
        <v>774</v>
      </c>
      <c r="B768" s="673" t="str">
        <f t="shared" si="17"/>
        <v>Remiami projektai, prisidedantys prie aplinkos tvarumo, klimato kaitos švelninimo bei prisitaikymo prie jos tikslų įgyvendinimo kaimo vietovėse (aktualu rodikliui L804)</v>
      </c>
      <c r="C768" s="672" t="str">
        <f>'10'!M76</f>
        <v>Ne</v>
      </c>
    </row>
    <row r="769" spans="1:3" ht="30" x14ac:dyDescent="0.25">
      <c r="A769" s="2" t="s">
        <v>775</v>
      </c>
      <c r="B769" s="673" t="str">
        <f t="shared" si="17"/>
        <v>Remiami projektai, kurie kuria darbo vietas (aktualu rodikliui L805)</v>
      </c>
      <c r="C769" s="672" t="str">
        <f>'10'!M77</f>
        <v>Ne</v>
      </c>
    </row>
    <row r="770" spans="1:3" ht="30" x14ac:dyDescent="0.25">
      <c r="A770" s="2" t="s">
        <v>776</v>
      </c>
      <c r="B770" s="673" t="str">
        <f t="shared" si="17"/>
        <v>Remiami kaimo verslų, įskaitant bioekonomiką, projektai (aktualu rodikliui L 806)</v>
      </c>
      <c r="C770" s="672" t="str">
        <f>'10'!M78</f>
        <v>Ne</v>
      </c>
    </row>
    <row r="771" spans="1:3" ht="30" x14ac:dyDescent="0.25">
      <c r="A771" s="2" t="s">
        <v>777</v>
      </c>
      <c r="B771" s="673" t="str">
        <f t="shared" si="17"/>
        <v>Remiami projektai, susiję su sumanių kaimų strategijomis (aktualu rodikliui L807)</v>
      </c>
      <c r="C771" s="672" t="str">
        <f>'10'!M79</f>
        <v>Ne</v>
      </c>
    </row>
    <row r="772" spans="1:3" ht="30" x14ac:dyDescent="0.25">
      <c r="A772" s="2" t="s">
        <v>778</v>
      </c>
      <c r="B772" s="673" t="str">
        <f t="shared" si="17"/>
        <v>Remiami projektai, gerinantys paslaugų prieinamumą ir infrastruktūrą (aktualu rodikliui L808)</v>
      </c>
      <c r="C772" s="672" t="str">
        <f>'10'!M80</f>
        <v>Ne</v>
      </c>
    </row>
    <row r="773" spans="1:3" ht="30" x14ac:dyDescent="0.25">
      <c r="A773" s="2" t="s">
        <v>779</v>
      </c>
      <c r="B773" s="673" t="str">
        <f t="shared" si="17"/>
        <v>Remiami socialinės įtraukties projektai (aktualu rodikliui L809)</v>
      </c>
      <c r="C773" s="672" t="str">
        <f>'10'!M81</f>
        <v>Ne</v>
      </c>
    </row>
    <row r="774" spans="1:3" x14ac:dyDescent="0.25">
      <c r="A774" s="2"/>
      <c r="B774" s="649"/>
      <c r="C774" s="685"/>
    </row>
    <row r="775" spans="1:3" x14ac:dyDescent="0.25">
      <c r="A775" s="1"/>
      <c r="B775" s="362"/>
      <c r="C775" s="686" t="str">
        <f>'10'!N6</f>
        <v>11 priemonė</v>
      </c>
    </row>
    <row r="776" spans="1:3" x14ac:dyDescent="0.25">
      <c r="A776" s="2" t="s">
        <v>188</v>
      </c>
      <c r="B776" s="509" t="str">
        <f>B699</f>
        <v>Priemonės pavadinimas</v>
      </c>
      <c r="C776" s="670">
        <f>'10'!N7</f>
        <v>0</v>
      </c>
    </row>
    <row r="777" spans="1:3" x14ac:dyDescent="0.25">
      <c r="A777" s="2" t="s">
        <v>189</v>
      </c>
      <c r="B777" s="671" t="str">
        <f t="shared" ref="B777:B840" si="18">B700</f>
        <v>Priemonės rūšis</v>
      </c>
      <c r="C777" s="670">
        <f>'10'!N8</f>
        <v>0</v>
      </c>
    </row>
    <row r="778" spans="1:3" ht="30" x14ac:dyDescent="0.25">
      <c r="A778" s="2" t="s">
        <v>190</v>
      </c>
      <c r="B778" s="671" t="str">
        <f t="shared" si="18"/>
        <v>VVG teritorijos poreikių, kuriuos tenkina priemonė, skaičius</v>
      </c>
      <c r="C778" s="670">
        <f>'10'!N9</f>
        <v>0</v>
      </c>
    </row>
    <row r="779" spans="1:3" x14ac:dyDescent="0.25">
      <c r="A779" s="2" t="s">
        <v>191</v>
      </c>
      <c r="B779" s="671" t="str">
        <f t="shared" si="18"/>
        <v>BŽŪP tikslų, kuriuos įgyvendina priemonė, skaičius</v>
      </c>
      <c r="C779" s="670">
        <f>'10'!N10</f>
        <v>0</v>
      </c>
    </row>
    <row r="780" spans="1:3" x14ac:dyDescent="0.25">
      <c r="A780" s="2" t="s">
        <v>192</v>
      </c>
      <c r="B780" s="671" t="str">
        <f t="shared" si="18"/>
        <v>Pagrindinis BŽŪP tikslas, kurį įgyvendina VPS priemonė</v>
      </c>
      <c r="C780" s="672" t="str">
        <f>'10'!N11</f>
        <v>Pasirinkite</v>
      </c>
    </row>
    <row r="781" spans="1:3" ht="30" x14ac:dyDescent="0.25">
      <c r="A781" s="2" t="s">
        <v>193</v>
      </c>
      <c r="B781" s="673" t="str">
        <f t="shared" si="18"/>
        <v>Ar priemonė prisideda prie 4 konkretaus BŽŪP tikslo? (tikslas nurodytas 5 lape)</v>
      </c>
      <c r="C781" s="672" t="str">
        <f>'10'!N12</f>
        <v>Ne</v>
      </c>
    </row>
    <row r="782" spans="1:3" ht="30" x14ac:dyDescent="0.25">
      <c r="A782" s="2" t="s">
        <v>194</v>
      </c>
      <c r="B782" s="673" t="str">
        <f t="shared" si="18"/>
        <v>Ar priemonė prisideda prie 5 konkretaus BŽŪP tikslo? (tikslas nurodytas 5 lape)</v>
      </c>
      <c r="C782" s="672" t="str">
        <f>'10'!N13</f>
        <v>Ne</v>
      </c>
    </row>
    <row r="783" spans="1:3" ht="30" x14ac:dyDescent="0.25">
      <c r="A783" s="2" t="s">
        <v>195</v>
      </c>
      <c r="B783" s="673" t="str">
        <f t="shared" si="18"/>
        <v>Ar priemonė prisideda prie 6 konkretaus BŽŪP tikslo? (tikslas nurodytas 5 lape)</v>
      </c>
      <c r="C783" s="672" t="str">
        <f>'10'!N14</f>
        <v>Ne</v>
      </c>
    </row>
    <row r="784" spans="1:3" ht="30" x14ac:dyDescent="0.25">
      <c r="A784" s="2" t="s">
        <v>196</v>
      </c>
      <c r="B784" s="673" t="str">
        <f t="shared" si="18"/>
        <v>Ar priemonė prisideda prie 9 konkretaus BŽŪP tikslo? (tikslas nurodytas 5 lape)</v>
      </c>
      <c r="C784" s="672" t="str">
        <f>'10'!N15</f>
        <v>Ne</v>
      </c>
    </row>
    <row r="785" spans="1:3" x14ac:dyDescent="0.25">
      <c r="A785" s="2" t="s">
        <v>94</v>
      </c>
      <c r="B785" s="675" t="str">
        <f t="shared" si="18"/>
        <v>A dalis. Priemonės intervencijos logika:</v>
      </c>
      <c r="C785" s="676"/>
    </row>
    <row r="786" spans="1:3" ht="45" x14ac:dyDescent="0.25">
      <c r="A786" s="2" t="s">
        <v>197</v>
      </c>
      <c r="B786" s="673" t="str">
        <f t="shared" si="18"/>
        <v>Priemonės tikslas, ryšys su pagrindiniu BŽŪP tikslu ir VVG teritorijos poreikiais (problemomis ir (arba) potencialu), ryšys su VPS tema (jei taikoma)</v>
      </c>
      <c r="C786" s="677">
        <f>'10'!N17</f>
        <v>0</v>
      </c>
    </row>
    <row r="787" spans="1:3" x14ac:dyDescent="0.25">
      <c r="A787" s="2" t="s">
        <v>198</v>
      </c>
      <c r="B787" s="671" t="str">
        <f t="shared" si="18"/>
        <v>Pokytis, kurio siekiama VPS priemone</v>
      </c>
      <c r="C787" s="677">
        <f>'10'!N18</f>
        <v>0</v>
      </c>
    </row>
    <row r="788" spans="1:3" ht="30" x14ac:dyDescent="0.25">
      <c r="A788" s="2" t="s">
        <v>199</v>
      </c>
      <c r="B788" s="509" t="str">
        <f t="shared" si="18"/>
        <v>Kaip priemonė prisidės prie horizontalaus tikslo d įgyvendinimo? (pildoma, jei taikoma)</v>
      </c>
      <c r="C788" s="677">
        <f>'10'!N19</f>
        <v>0</v>
      </c>
    </row>
    <row r="789" spans="1:3" ht="30" x14ac:dyDescent="0.25">
      <c r="A789" s="2" t="s">
        <v>200</v>
      </c>
      <c r="B789" s="509" t="str">
        <f t="shared" si="18"/>
        <v>Kaip priemonė prisidės prie horizontalaus tikslo e įgyvendinimo? (pildoma, jei taikoma)</v>
      </c>
      <c r="C789" s="677">
        <f>'10'!N20</f>
        <v>0</v>
      </c>
    </row>
    <row r="790" spans="1:3" ht="30" x14ac:dyDescent="0.25">
      <c r="A790" s="2" t="s">
        <v>201</v>
      </c>
      <c r="B790" s="509" t="str">
        <f t="shared" si="18"/>
        <v>Kaip priemonė prisidės prie horizontalaus tikslo f įgyvendinimo? (pildoma, jei taikoma)</v>
      </c>
      <c r="C790" s="677">
        <f>'10'!N21</f>
        <v>0</v>
      </c>
    </row>
    <row r="791" spans="1:3" ht="30" x14ac:dyDescent="0.25">
      <c r="A791" s="2" t="s">
        <v>202</v>
      </c>
      <c r="B791" s="509" t="str">
        <f t="shared" si="18"/>
        <v>Kaip priemonė prisidės prie horizontalaus tikslo i įgyvendinimo? (pildoma, jei taikoma)</v>
      </c>
      <c r="C791" s="677">
        <f>'10'!N22</f>
        <v>0</v>
      </c>
    </row>
    <row r="792" spans="1:3" ht="30" x14ac:dyDescent="0.25">
      <c r="A792" s="2" t="s">
        <v>203</v>
      </c>
      <c r="B792" s="675" t="str">
        <f t="shared" si="18"/>
        <v>B dalis. Pareiškėjų ir projektų tinkamumo sąlygos, projektų atrankos principai:</v>
      </c>
      <c r="C792" s="676"/>
    </row>
    <row r="793" spans="1:3" x14ac:dyDescent="0.25">
      <c r="A793" s="2" t="s">
        <v>204</v>
      </c>
      <c r="B793" s="509" t="str">
        <f t="shared" si="18"/>
        <v>Pagal priemonę remiamos veiklos</v>
      </c>
      <c r="C793" s="677">
        <f>'10'!N24</f>
        <v>0</v>
      </c>
    </row>
    <row r="794" spans="1:3" ht="30" x14ac:dyDescent="0.25">
      <c r="A794" s="2" t="s">
        <v>205</v>
      </c>
      <c r="B794" s="671" t="str">
        <f t="shared" si="18"/>
        <v>Tinkami pareiškėjai ir partneriai (jei taikomas reikalavimas projektus įgyvendinti su partneriais)</v>
      </c>
      <c r="C794" s="677">
        <f>'10'!N25</f>
        <v>0</v>
      </c>
    </row>
    <row r="795" spans="1:3" ht="30" x14ac:dyDescent="0.25">
      <c r="A795" s="2" t="s">
        <v>206</v>
      </c>
      <c r="B795" s="671" t="str">
        <f t="shared" si="18"/>
        <v>Priemonės tikslinė grupė (pildoma, jei nesutampa su tinkamais pareiškėjais ir (arba) partneriais)</v>
      </c>
      <c r="C795" s="677">
        <f>'10'!N26</f>
        <v>0</v>
      </c>
    </row>
    <row r="796" spans="1:3" x14ac:dyDescent="0.25">
      <c r="A796" s="2" t="s">
        <v>725</v>
      </c>
      <c r="B796" s="509" t="str">
        <f t="shared" si="18"/>
        <v>Tinkamumo sąlygos pareiškėjams ir projektams</v>
      </c>
      <c r="C796" s="677">
        <f>'10'!N27</f>
        <v>0</v>
      </c>
    </row>
    <row r="797" spans="1:3" x14ac:dyDescent="0.25">
      <c r="A797" s="2" t="s">
        <v>726</v>
      </c>
      <c r="B797" s="673" t="str">
        <f t="shared" si="18"/>
        <v>Projektų atrankos principai</v>
      </c>
      <c r="C797" s="677">
        <f>'10'!N28</f>
        <v>0</v>
      </c>
    </row>
    <row r="798" spans="1:3" x14ac:dyDescent="0.25">
      <c r="A798" s="2" t="s">
        <v>727</v>
      </c>
      <c r="B798" s="509" t="str">
        <f t="shared" si="18"/>
        <v>Planuojamų kvietimų teikti paraiškas skaičius</v>
      </c>
      <c r="C798" s="670">
        <f>'10'!N29</f>
        <v>0</v>
      </c>
    </row>
    <row r="799" spans="1:3" x14ac:dyDescent="0.25">
      <c r="A799" s="2" t="s">
        <v>728</v>
      </c>
      <c r="B799" s="651" t="str">
        <f t="shared" si="18"/>
        <v>C dalis. Paramos dydžiai:</v>
      </c>
      <c r="C799" s="676"/>
    </row>
    <row r="800" spans="1:3" x14ac:dyDescent="0.25">
      <c r="A800" s="2" t="s">
        <v>729</v>
      </c>
      <c r="B800" s="509" t="str">
        <f t="shared" si="18"/>
        <v>Didžiausia paramos suma vietos projektui, Eur</v>
      </c>
      <c r="C800" s="677">
        <f>'10'!N31</f>
        <v>0</v>
      </c>
    </row>
    <row r="801" spans="1:3" x14ac:dyDescent="0.25">
      <c r="A801" s="2" t="s">
        <v>730</v>
      </c>
      <c r="B801" s="509" t="str">
        <f t="shared" si="18"/>
        <v xml:space="preserve">Paramos lyginamoji dalis, proc. </v>
      </c>
      <c r="C801" s="677">
        <f>'10'!N32</f>
        <v>0</v>
      </c>
    </row>
    <row r="802" spans="1:3" x14ac:dyDescent="0.25">
      <c r="A802" s="2" t="s">
        <v>731</v>
      </c>
      <c r="B802" s="509" t="str">
        <f t="shared" si="18"/>
        <v>Planuojama paramos suma priemonei, Eur</v>
      </c>
      <c r="C802" s="678">
        <f>'10'!N33</f>
        <v>0</v>
      </c>
    </row>
    <row r="803" spans="1:3" x14ac:dyDescent="0.25">
      <c r="A803" s="2" t="s">
        <v>732</v>
      </c>
      <c r="B803" s="509" t="str">
        <f t="shared" si="18"/>
        <v>Planuojama paremti projektų (rodiklis L700)</v>
      </c>
      <c r="C803" s="679">
        <f>'10'!N34</f>
        <v>0</v>
      </c>
    </row>
    <row r="804" spans="1:3" x14ac:dyDescent="0.25">
      <c r="A804" s="2" t="s">
        <v>733</v>
      </c>
      <c r="B804" s="509" t="str">
        <f t="shared" si="18"/>
        <v>Paaiškinimas, kaip nustatyta rodiklio L700 reikšmė</v>
      </c>
      <c r="C804" s="677">
        <f>'10'!N35</f>
        <v>0</v>
      </c>
    </row>
    <row r="805" spans="1:3" ht="30" x14ac:dyDescent="0.25">
      <c r="A805" s="2" t="s">
        <v>734</v>
      </c>
      <c r="B805" s="651" t="str">
        <f t="shared" si="18"/>
        <v>D dalis. Priemonės indėlis į ES ir nacionalinių horizontaliųjų principų įgyvendinimą:</v>
      </c>
      <c r="C805" s="676"/>
    </row>
    <row r="806" spans="1:3" x14ac:dyDescent="0.25">
      <c r="A806" s="2" t="s">
        <v>735</v>
      </c>
      <c r="B806" s="680" t="str">
        <f t="shared" si="18"/>
        <v>Subregioninės vietovės principas:</v>
      </c>
      <c r="C806" s="676"/>
    </row>
    <row r="807" spans="1:3" ht="30" x14ac:dyDescent="0.25">
      <c r="A807" s="2" t="s">
        <v>736</v>
      </c>
      <c r="B807" s="509" t="str">
        <f t="shared" si="18"/>
        <v>Ar siekiama, kad pagal priemonę finansuojami projektai apimtų visas VVG teritorijos seniūnijas?</v>
      </c>
      <c r="C807" s="672" t="str">
        <f>'10'!N38</f>
        <v>Ne</v>
      </c>
    </row>
    <row r="808" spans="1:3" x14ac:dyDescent="0.25">
      <c r="A808" s="2" t="s">
        <v>737</v>
      </c>
      <c r="B808" s="509" t="str">
        <f t="shared" si="18"/>
        <v>Pasirinkimo pagrindimas</v>
      </c>
      <c r="C808" s="677">
        <f>'10'!N39</f>
        <v>0</v>
      </c>
    </row>
    <row r="809" spans="1:3" x14ac:dyDescent="0.25">
      <c r="A809" s="2" t="s">
        <v>738</v>
      </c>
      <c r="B809" s="680" t="str">
        <f t="shared" si="18"/>
        <v>Partnerystės principas:</v>
      </c>
      <c r="C809" s="676"/>
    </row>
    <row r="810" spans="1:3" ht="30" x14ac:dyDescent="0.25">
      <c r="A810" s="2" t="s">
        <v>739</v>
      </c>
      <c r="B810" s="509" t="str">
        <f t="shared" si="18"/>
        <v>Ar siekiama, kad pagal priemonę finansuojami projektai būtų vykdomi su partneriais?</v>
      </c>
      <c r="C810" s="672" t="str">
        <f>'10'!N41</f>
        <v>Ne</v>
      </c>
    </row>
    <row r="811" spans="1:3" x14ac:dyDescent="0.25">
      <c r="A811" s="2" t="s">
        <v>740</v>
      </c>
      <c r="B811" s="509" t="str">
        <f t="shared" si="18"/>
        <v>Pasirinkimo pagrindimas</v>
      </c>
      <c r="C811" s="677">
        <f>'10'!N42</f>
        <v>0</v>
      </c>
    </row>
    <row r="812" spans="1:3" x14ac:dyDescent="0.25">
      <c r="A812" s="2" t="s">
        <v>741</v>
      </c>
      <c r="B812" s="680" t="str">
        <f t="shared" si="18"/>
        <v>Inovacijų principas:</v>
      </c>
      <c r="C812" s="676"/>
    </row>
    <row r="813" spans="1:3" ht="30" x14ac:dyDescent="0.25">
      <c r="A813" s="2" t="s">
        <v>742</v>
      </c>
      <c r="B813" s="509" t="str">
        <f t="shared" si="18"/>
        <v>Ar siekiama, kad pagal priemonę finansuojami projektai būtų skirti inovacijoms vietos lygiu diegti?</v>
      </c>
      <c r="C813" s="672" t="str">
        <f>'10'!N44</f>
        <v>Ne</v>
      </c>
    </row>
    <row r="814" spans="1:3" x14ac:dyDescent="0.25">
      <c r="A814" s="2" t="s">
        <v>743</v>
      </c>
      <c r="B814" s="509" t="str">
        <f t="shared" si="18"/>
        <v>Pasirinkimo pagrindimas</v>
      </c>
      <c r="C814" s="677">
        <f>'10'!N45</f>
        <v>0</v>
      </c>
    </row>
    <row r="815" spans="1:3" ht="30" x14ac:dyDescent="0.25">
      <c r="A815" s="2" t="s">
        <v>744</v>
      </c>
      <c r="B815" s="509" t="str">
        <f t="shared" si="18"/>
        <v>Planuojama paremti projektų, skirtų inovacijoms vietos lygiu diegti (rodiklis L710)</v>
      </c>
      <c r="C815" s="679">
        <f>'10'!N46</f>
        <v>0</v>
      </c>
    </row>
    <row r="816" spans="1:3" x14ac:dyDescent="0.25">
      <c r="A816" s="2" t="s">
        <v>745</v>
      </c>
      <c r="B816" s="680" t="str">
        <f t="shared" si="18"/>
        <v>Lyčių lygybė ir nediskriminavimas:</v>
      </c>
      <c r="C816" s="676"/>
    </row>
    <row r="817" spans="1:3" ht="30" x14ac:dyDescent="0.25">
      <c r="A817" s="2" t="s">
        <v>746</v>
      </c>
      <c r="B817" s="509" t="str">
        <f t="shared" si="18"/>
        <v>Ar pagal priemonę finansuojami projektai, skirti lyčių lygybei ir nediskriminavimui?</v>
      </c>
      <c r="C817" s="672" t="str">
        <f>'10'!N48</f>
        <v>Ne</v>
      </c>
    </row>
    <row r="818" spans="1:3" x14ac:dyDescent="0.25">
      <c r="A818" s="2" t="s">
        <v>747</v>
      </c>
      <c r="B818" s="509" t="str">
        <f t="shared" si="18"/>
        <v>Pasirinkimo pagrindimas (jei taip, kaip bus užtikrinta)</v>
      </c>
      <c r="C818" s="677">
        <f>'10'!N49</f>
        <v>0</v>
      </c>
    </row>
    <row r="819" spans="1:3" x14ac:dyDescent="0.25">
      <c r="A819" s="2" t="s">
        <v>748</v>
      </c>
      <c r="B819" s="680" t="str">
        <f t="shared" si="18"/>
        <v>Jaunimas:</v>
      </c>
      <c r="C819" s="676"/>
    </row>
    <row r="820" spans="1:3" ht="30" x14ac:dyDescent="0.25">
      <c r="A820" s="2" t="s">
        <v>749</v>
      </c>
      <c r="B820" s="509" t="str">
        <f t="shared" si="18"/>
        <v>Ar pagal priemonę finansuojami projektai, skirti jaunimui?</v>
      </c>
      <c r="C820" s="672" t="str">
        <f>'10'!N51</f>
        <v>Ne</v>
      </c>
    </row>
    <row r="821" spans="1:3" x14ac:dyDescent="0.25">
      <c r="A821" s="2" t="s">
        <v>750</v>
      </c>
      <c r="B821" s="509" t="str">
        <f t="shared" si="18"/>
        <v>Pasirinkimo pagrindimas (jei taip, kaip bus užtikrinta)</v>
      </c>
      <c r="C821" s="677">
        <f>'10'!N52</f>
        <v>0</v>
      </c>
    </row>
    <row r="822" spans="1:3" x14ac:dyDescent="0.25">
      <c r="A822" s="2" t="s">
        <v>751</v>
      </c>
      <c r="B822" s="675" t="str">
        <f t="shared" si="18"/>
        <v>E dalis. Priemonės rezultato rodikliai:</v>
      </c>
      <c r="C822" s="676"/>
    </row>
    <row r="823" spans="1:3" x14ac:dyDescent="0.25">
      <c r="A823" s="2" t="s">
        <v>752</v>
      </c>
      <c r="B823" s="680" t="str">
        <f t="shared" si="18"/>
        <v>SP rezultato rodiklių taikymas priemonei:</v>
      </c>
      <c r="C823" s="676"/>
    </row>
    <row r="824" spans="1:3" x14ac:dyDescent="0.25">
      <c r="A824" s="2" t="s">
        <v>753</v>
      </c>
      <c r="B824" s="681" t="str">
        <f t="shared" si="18"/>
        <v>R.3</v>
      </c>
      <c r="C824" s="687" t="str">
        <f>'10'!N55</f>
        <v>Ne</v>
      </c>
    </row>
    <row r="825" spans="1:3" x14ac:dyDescent="0.25">
      <c r="A825" s="2" t="s">
        <v>754</v>
      </c>
      <c r="B825" s="681" t="str">
        <f t="shared" si="18"/>
        <v>R.37</v>
      </c>
      <c r="C825" s="687" t="str">
        <f>'10'!N56</f>
        <v>Ne</v>
      </c>
    </row>
    <row r="826" spans="1:3" x14ac:dyDescent="0.25">
      <c r="A826" s="2" t="s">
        <v>755</v>
      </c>
      <c r="B826" s="681" t="str">
        <f t="shared" si="18"/>
        <v>R.39</v>
      </c>
      <c r="C826" s="687" t="str">
        <f>'10'!N57</f>
        <v>Ne</v>
      </c>
    </row>
    <row r="827" spans="1:3" x14ac:dyDescent="0.25">
      <c r="A827" s="2" t="s">
        <v>756</v>
      </c>
      <c r="B827" s="681" t="str">
        <f t="shared" si="18"/>
        <v>R.41</v>
      </c>
      <c r="C827" s="687" t="str">
        <f>'10'!N58</f>
        <v>Ne</v>
      </c>
    </row>
    <row r="828" spans="1:3" x14ac:dyDescent="0.25">
      <c r="A828" s="2" t="s">
        <v>757</v>
      </c>
      <c r="B828" s="681" t="str">
        <f t="shared" si="18"/>
        <v>R.42</v>
      </c>
      <c r="C828" s="687" t="str">
        <f>'10'!N59</f>
        <v>Ne</v>
      </c>
    </row>
    <row r="829" spans="1:3" x14ac:dyDescent="0.25">
      <c r="A829" s="2" t="s">
        <v>758</v>
      </c>
      <c r="B829" s="680" t="str">
        <f t="shared" si="18"/>
        <v>VPS rodiklių taikymas priemonei:</v>
      </c>
      <c r="C829" s="688"/>
    </row>
    <row r="830" spans="1:3" x14ac:dyDescent="0.25">
      <c r="A830" s="2" t="s">
        <v>759</v>
      </c>
      <c r="B830" s="681" t="str">
        <f t="shared" si="18"/>
        <v>RASE-P.1</v>
      </c>
      <c r="C830" s="687" t="str">
        <f>'10'!N61</f>
        <v>Ne</v>
      </c>
    </row>
    <row r="831" spans="1:3" x14ac:dyDescent="0.25">
      <c r="A831" s="2" t="s">
        <v>760</v>
      </c>
      <c r="B831" s="681" t="str">
        <f t="shared" si="18"/>
        <v>RASE-P.2</v>
      </c>
      <c r="C831" s="687" t="str">
        <f>'10'!N62</f>
        <v>Ne</v>
      </c>
    </row>
    <row r="832" spans="1:3" x14ac:dyDescent="0.25">
      <c r="A832" s="2" t="s">
        <v>761</v>
      </c>
      <c r="B832" s="681" t="str">
        <f t="shared" si="18"/>
        <v>RASE-P.3</v>
      </c>
      <c r="C832" s="687" t="str">
        <f>'10'!N63</f>
        <v>Ne</v>
      </c>
    </row>
    <row r="833" spans="1:3" x14ac:dyDescent="0.25">
      <c r="A833" s="2" t="s">
        <v>762</v>
      </c>
      <c r="B833" s="681" t="str">
        <f t="shared" si="18"/>
        <v>RASE-P.4</v>
      </c>
      <c r="C833" s="687" t="str">
        <f>'10'!N64</f>
        <v>Ne</v>
      </c>
    </row>
    <row r="834" spans="1:3" x14ac:dyDescent="0.25">
      <c r="A834" s="2" t="s">
        <v>763</v>
      </c>
      <c r="B834" s="681" t="str">
        <f t="shared" si="18"/>
        <v>RASE-P.5</v>
      </c>
      <c r="C834" s="687" t="str">
        <f>'10'!N65</f>
        <v>Ne</v>
      </c>
    </row>
    <row r="835" spans="1:3" x14ac:dyDescent="0.25">
      <c r="A835" s="2" t="s">
        <v>764</v>
      </c>
      <c r="B835" s="681" t="str">
        <f t="shared" si="18"/>
        <v>RASE-P.6</v>
      </c>
      <c r="C835" s="687" t="str">
        <f>'10'!N66</f>
        <v>Ne</v>
      </c>
    </row>
    <row r="836" spans="1:3" x14ac:dyDescent="0.25">
      <c r="A836" s="2" t="s">
        <v>765</v>
      </c>
      <c r="B836" s="681" t="str">
        <f t="shared" si="18"/>
        <v>RASE-P.7</v>
      </c>
      <c r="C836" s="687" t="str">
        <f>'10'!N67</f>
        <v>Ne</v>
      </c>
    </row>
    <row r="837" spans="1:3" x14ac:dyDescent="0.25">
      <c r="A837" s="2" t="s">
        <v>766</v>
      </c>
      <c r="B837" s="681" t="str">
        <f t="shared" si="18"/>
        <v>RASE-P.8</v>
      </c>
      <c r="C837" s="687" t="str">
        <f>'10'!N68</f>
        <v>Ne</v>
      </c>
    </row>
    <row r="838" spans="1:3" x14ac:dyDescent="0.25">
      <c r="A838" s="2" t="s">
        <v>767</v>
      </c>
      <c r="B838" s="681" t="str">
        <f t="shared" si="18"/>
        <v>RASE-P.9</v>
      </c>
      <c r="C838" s="687" t="str">
        <f>'10'!N69</f>
        <v>Ne</v>
      </c>
    </row>
    <row r="839" spans="1:3" x14ac:dyDescent="0.25">
      <c r="A839" s="2" t="s">
        <v>768</v>
      </c>
      <c r="B839" s="683" t="str">
        <f t="shared" si="18"/>
        <v>RASE-P.10</v>
      </c>
      <c r="C839" s="689" t="str">
        <f>'10'!N70</f>
        <v>Ne</v>
      </c>
    </row>
    <row r="840" spans="1:3" x14ac:dyDescent="0.25">
      <c r="A840" s="2" t="s">
        <v>769</v>
      </c>
      <c r="B840" s="675" t="str">
        <f t="shared" si="18"/>
        <v>F dalis. Pagal priemonę remiamų projektų pobūdis:</v>
      </c>
      <c r="C840" s="676"/>
    </row>
    <row r="841" spans="1:3" x14ac:dyDescent="0.25">
      <c r="A841" s="2" t="s">
        <v>770</v>
      </c>
      <c r="B841" s="671" t="str">
        <f t="shared" ref="B841:B850" si="19">B764</f>
        <v>Remiami pelno projektai</v>
      </c>
      <c r="C841" s="672" t="str">
        <f>'10'!N72</f>
        <v>Ne</v>
      </c>
    </row>
    <row r="842" spans="1:3" ht="60" x14ac:dyDescent="0.25">
      <c r="A842" s="2" t="s">
        <v>771</v>
      </c>
      <c r="B842" s="673" t="str">
        <f t="shared" si="19"/>
        <v>Remiami projektai, susiję su žinių perdavimu, įskaitant konsultacijas, mokymą ir keitimąsi žiniomis apie tvarią, ekonominę, socialinę, aplinką ir klimatą tausojančią veiklą (aktualu rodikliui L801)</v>
      </c>
      <c r="C842" s="672" t="str">
        <f>'10'!N73</f>
        <v>Ne</v>
      </c>
    </row>
    <row r="843" spans="1:3" ht="75" x14ac:dyDescent="0.25">
      <c r="A843" s="2" t="s">
        <v>772</v>
      </c>
      <c r="B843" s="673" t="str">
        <f t="shared" si="19"/>
        <v>Remiami projektai, susiję su gamintojų organizacijomis, vietinėmis rinkomis, trumpomis tiekimo grandinėmis ir kokybės schemomis, įskaitant paramą investicijoms, rinkodaros veiklą ir kt. (aktualu rodikliui L802)</v>
      </c>
      <c r="C843" s="672" t="str">
        <f>'10'!N74</f>
        <v>Ne</v>
      </c>
    </row>
    <row r="844" spans="1:3" ht="45" x14ac:dyDescent="0.25">
      <c r="A844" s="2" t="s">
        <v>773</v>
      </c>
      <c r="B844" s="673" t="str">
        <f t="shared" si="19"/>
        <v>Remiami projektai, susiję su atsinaujinančios energijos gamybos pajėgumais, įskaitant biologinę (aktualu rodikliui L803)</v>
      </c>
      <c r="C844" s="672" t="str">
        <f>'10'!N75</f>
        <v>Ne</v>
      </c>
    </row>
    <row r="845" spans="1:3" ht="60" x14ac:dyDescent="0.25">
      <c r="A845" s="2" t="s">
        <v>774</v>
      </c>
      <c r="B845" s="673" t="str">
        <f t="shared" si="19"/>
        <v>Remiami projektai, prisidedantys prie aplinkos tvarumo, klimato kaitos švelninimo bei prisitaikymo prie jos tikslų įgyvendinimo kaimo vietovėse (aktualu rodikliui L804)</v>
      </c>
      <c r="C845" s="672" t="str">
        <f>'10'!N76</f>
        <v>Ne</v>
      </c>
    </row>
    <row r="846" spans="1:3" ht="30" x14ac:dyDescent="0.25">
      <c r="A846" s="2" t="s">
        <v>775</v>
      </c>
      <c r="B846" s="673" t="str">
        <f t="shared" si="19"/>
        <v>Remiami projektai, kurie kuria darbo vietas (aktualu rodikliui L805)</v>
      </c>
      <c r="C846" s="672" t="str">
        <f>'10'!N77</f>
        <v>Ne</v>
      </c>
    </row>
    <row r="847" spans="1:3" ht="30" x14ac:dyDescent="0.25">
      <c r="A847" s="2" t="s">
        <v>776</v>
      </c>
      <c r="B847" s="673" t="str">
        <f t="shared" si="19"/>
        <v>Remiami kaimo verslų, įskaitant bioekonomiką, projektai (aktualu rodikliui L 806)</v>
      </c>
      <c r="C847" s="672" t="str">
        <f>'10'!N78</f>
        <v>Ne</v>
      </c>
    </row>
    <row r="848" spans="1:3" ht="30" x14ac:dyDescent="0.25">
      <c r="A848" s="2" t="s">
        <v>777</v>
      </c>
      <c r="B848" s="673" t="str">
        <f t="shared" si="19"/>
        <v>Remiami projektai, susiję su sumanių kaimų strategijomis (aktualu rodikliui L807)</v>
      </c>
      <c r="C848" s="672" t="str">
        <f>'10'!N79</f>
        <v>Ne</v>
      </c>
    </row>
    <row r="849" spans="1:3" ht="30" x14ac:dyDescent="0.25">
      <c r="A849" s="2" t="s">
        <v>778</v>
      </c>
      <c r="B849" s="673" t="str">
        <f t="shared" si="19"/>
        <v>Remiami projektai, gerinantys paslaugų prieinamumą ir infrastruktūrą (aktualu rodikliui L808)</v>
      </c>
      <c r="C849" s="672" t="str">
        <f>'10'!N80</f>
        <v>Ne</v>
      </c>
    </row>
    <row r="850" spans="1:3" ht="30" x14ac:dyDescent="0.25">
      <c r="A850" s="2" t="s">
        <v>779</v>
      </c>
      <c r="B850" s="673" t="str">
        <f t="shared" si="19"/>
        <v>Remiami socialinės įtraukties projektai (aktualu rodikliui L809)</v>
      </c>
      <c r="C850" s="672" t="str">
        <f>'10'!N81</f>
        <v>Ne</v>
      </c>
    </row>
    <row r="851" spans="1:3" x14ac:dyDescent="0.25">
      <c r="B851" s="649"/>
      <c r="C851" s="685"/>
    </row>
    <row r="852" spans="1:3" x14ac:dyDescent="0.25">
      <c r="A852" s="1"/>
      <c r="B852" s="362"/>
      <c r="C852" s="686" t="str">
        <f>'10'!O6</f>
        <v>12 priemonė</v>
      </c>
    </row>
    <row r="853" spans="1:3" x14ac:dyDescent="0.25">
      <c r="A853" s="2" t="s">
        <v>188</v>
      </c>
      <c r="B853" s="509" t="str">
        <f>B776</f>
        <v>Priemonės pavadinimas</v>
      </c>
      <c r="C853" s="670">
        <f>'10'!O7</f>
        <v>0</v>
      </c>
    </row>
    <row r="854" spans="1:3" x14ac:dyDescent="0.25">
      <c r="A854" s="2" t="s">
        <v>189</v>
      </c>
      <c r="B854" s="671" t="str">
        <f t="shared" ref="B854:B917" si="20">B777</f>
        <v>Priemonės rūšis</v>
      </c>
      <c r="C854" s="670">
        <f>'10'!O8</f>
        <v>0</v>
      </c>
    </row>
    <row r="855" spans="1:3" ht="30" x14ac:dyDescent="0.25">
      <c r="A855" s="2" t="s">
        <v>190</v>
      </c>
      <c r="B855" s="671" t="str">
        <f t="shared" si="20"/>
        <v>VVG teritorijos poreikių, kuriuos tenkina priemonė, skaičius</v>
      </c>
      <c r="C855" s="670">
        <f>'10'!O9</f>
        <v>0</v>
      </c>
    </row>
    <row r="856" spans="1:3" x14ac:dyDescent="0.25">
      <c r="A856" s="2" t="s">
        <v>191</v>
      </c>
      <c r="B856" s="671" t="str">
        <f t="shared" si="20"/>
        <v>BŽŪP tikslų, kuriuos įgyvendina priemonė, skaičius</v>
      </c>
      <c r="C856" s="670">
        <f>'10'!O10</f>
        <v>0</v>
      </c>
    </row>
    <row r="857" spans="1:3" x14ac:dyDescent="0.25">
      <c r="A857" s="2" t="s">
        <v>192</v>
      </c>
      <c r="B857" s="671" t="str">
        <f t="shared" si="20"/>
        <v>Pagrindinis BŽŪP tikslas, kurį įgyvendina VPS priemonė</v>
      </c>
      <c r="C857" s="672" t="str">
        <f>'10'!O11</f>
        <v>Pasirinkite</v>
      </c>
    </row>
    <row r="858" spans="1:3" ht="30" x14ac:dyDescent="0.25">
      <c r="A858" s="2" t="s">
        <v>193</v>
      </c>
      <c r="B858" s="673" t="str">
        <f t="shared" si="20"/>
        <v>Ar priemonė prisideda prie 4 konkretaus BŽŪP tikslo? (tikslas nurodytas 5 lape)</v>
      </c>
      <c r="C858" s="672" t="str">
        <f>'10'!O12</f>
        <v>Ne</v>
      </c>
    </row>
    <row r="859" spans="1:3" ht="30" x14ac:dyDescent="0.25">
      <c r="A859" s="2" t="s">
        <v>194</v>
      </c>
      <c r="B859" s="673" t="str">
        <f t="shared" si="20"/>
        <v>Ar priemonė prisideda prie 5 konkretaus BŽŪP tikslo? (tikslas nurodytas 5 lape)</v>
      </c>
      <c r="C859" s="672" t="str">
        <f>'10'!O13</f>
        <v>Ne</v>
      </c>
    </row>
    <row r="860" spans="1:3" ht="30" x14ac:dyDescent="0.25">
      <c r="A860" s="2" t="s">
        <v>195</v>
      </c>
      <c r="B860" s="673" t="str">
        <f t="shared" si="20"/>
        <v>Ar priemonė prisideda prie 6 konkretaus BŽŪP tikslo? (tikslas nurodytas 5 lape)</v>
      </c>
      <c r="C860" s="672" t="str">
        <f>'10'!O14</f>
        <v>Ne</v>
      </c>
    </row>
    <row r="861" spans="1:3" ht="30" x14ac:dyDescent="0.25">
      <c r="A861" s="2" t="s">
        <v>196</v>
      </c>
      <c r="B861" s="673" t="str">
        <f t="shared" si="20"/>
        <v>Ar priemonė prisideda prie 9 konkretaus BŽŪP tikslo? (tikslas nurodytas 5 lape)</v>
      </c>
      <c r="C861" s="672" t="str">
        <f>'10'!O15</f>
        <v>Ne</v>
      </c>
    </row>
    <row r="862" spans="1:3" x14ac:dyDescent="0.25">
      <c r="A862" s="2" t="s">
        <v>94</v>
      </c>
      <c r="B862" s="675" t="str">
        <f t="shared" si="20"/>
        <v>A dalis. Priemonės intervencijos logika:</v>
      </c>
      <c r="C862" s="676"/>
    </row>
    <row r="863" spans="1:3" ht="45" x14ac:dyDescent="0.25">
      <c r="A863" s="2" t="s">
        <v>197</v>
      </c>
      <c r="B863" s="673" t="str">
        <f t="shared" si="20"/>
        <v>Priemonės tikslas, ryšys su pagrindiniu BŽŪP tikslu ir VVG teritorijos poreikiais (problemomis ir (arba) potencialu), ryšys su VPS tema (jei taikoma)</v>
      </c>
      <c r="C863" s="677">
        <f>'10'!O17</f>
        <v>0</v>
      </c>
    </row>
    <row r="864" spans="1:3" x14ac:dyDescent="0.25">
      <c r="A864" s="2" t="s">
        <v>198</v>
      </c>
      <c r="B864" s="671" t="str">
        <f t="shared" si="20"/>
        <v>Pokytis, kurio siekiama VPS priemone</v>
      </c>
      <c r="C864" s="677">
        <f>'10'!O18</f>
        <v>0</v>
      </c>
    </row>
    <row r="865" spans="1:3" ht="30" x14ac:dyDescent="0.25">
      <c r="A865" s="2" t="s">
        <v>199</v>
      </c>
      <c r="B865" s="509" t="str">
        <f t="shared" si="20"/>
        <v>Kaip priemonė prisidės prie horizontalaus tikslo d įgyvendinimo? (pildoma, jei taikoma)</v>
      </c>
      <c r="C865" s="677">
        <f>'10'!O19</f>
        <v>0</v>
      </c>
    </row>
    <row r="866" spans="1:3" ht="30" x14ac:dyDescent="0.25">
      <c r="A866" s="2" t="s">
        <v>200</v>
      </c>
      <c r="B866" s="509" t="str">
        <f t="shared" si="20"/>
        <v>Kaip priemonė prisidės prie horizontalaus tikslo e įgyvendinimo? (pildoma, jei taikoma)</v>
      </c>
      <c r="C866" s="677">
        <f>'10'!O20</f>
        <v>0</v>
      </c>
    </row>
    <row r="867" spans="1:3" ht="30" x14ac:dyDescent="0.25">
      <c r="A867" s="2" t="s">
        <v>201</v>
      </c>
      <c r="B867" s="509" t="str">
        <f t="shared" si="20"/>
        <v>Kaip priemonė prisidės prie horizontalaus tikslo f įgyvendinimo? (pildoma, jei taikoma)</v>
      </c>
      <c r="C867" s="677">
        <f>'10'!O21</f>
        <v>0</v>
      </c>
    </row>
    <row r="868" spans="1:3" ht="30" x14ac:dyDescent="0.25">
      <c r="A868" s="2" t="s">
        <v>202</v>
      </c>
      <c r="B868" s="509" t="str">
        <f t="shared" si="20"/>
        <v>Kaip priemonė prisidės prie horizontalaus tikslo i įgyvendinimo? (pildoma, jei taikoma)</v>
      </c>
      <c r="C868" s="677">
        <f>'10'!O22</f>
        <v>0</v>
      </c>
    </row>
    <row r="869" spans="1:3" ht="30" x14ac:dyDescent="0.25">
      <c r="A869" s="2" t="s">
        <v>203</v>
      </c>
      <c r="B869" s="675" t="str">
        <f t="shared" si="20"/>
        <v>B dalis. Pareiškėjų ir projektų tinkamumo sąlygos, projektų atrankos principai:</v>
      </c>
      <c r="C869" s="676"/>
    </row>
    <row r="870" spans="1:3" x14ac:dyDescent="0.25">
      <c r="A870" s="2" t="s">
        <v>204</v>
      </c>
      <c r="B870" s="509" t="str">
        <f t="shared" si="20"/>
        <v>Pagal priemonę remiamos veiklos</v>
      </c>
      <c r="C870" s="677">
        <f>'10'!O24</f>
        <v>0</v>
      </c>
    </row>
    <row r="871" spans="1:3" ht="30" x14ac:dyDescent="0.25">
      <c r="A871" s="2" t="s">
        <v>205</v>
      </c>
      <c r="B871" s="671" t="str">
        <f t="shared" si="20"/>
        <v>Tinkami pareiškėjai ir partneriai (jei taikomas reikalavimas projektus įgyvendinti su partneriais)</v>
      </c>
      <c r="C871" s="677">
        <f>'10'!O25</f>
        <v>0</v>
      </c>
    </row>
    <row r="872" spans="1:3" ht="30" x14ac:dyDescent="0.25">
      <c r="A872" s="2" t="s">
        <v>206</v>
      </c>
      <c r="B872" s="671" t="str">
        <f t="shared" si="20"/>
        <v>Priemonės tikslinė grupė (pildoma, jei nesutampa su tinkamais pareiškėjais ir (arba) partneriais)</v>
      </c>
      <c r="C872" s="677">
        <f>'10'!O26</f>
        <v>0</v>
      </c>
    </row>
    <row r="873" spans="1:3" x14ac:dyDescent="0.25">
      <c r="A873" s="2" t="s">
        <v>725</v>
      </c>
      <c r="B873" s="509" t="str">
        <f t="shared" si="20"/>
        <v>Tinkamumo sąlygos pareiškėjams ir projektams</v>
      </c>
      <c r="C873" s="677">
        <f>'10'!O27</f>
        <v>0</v>
      </c>
    </row>
    <row r="874" spans="1:3" x14ac:dyDescent="0.25">
      <c r="A874" s="2" t="s">
        <v>726</v>
      </c>
      <c r="B874" s="673" t="str">
        <f t="shared" si="20"/>
        <v>Projektų atrankos principai</v>
      </c>
      <c r="C874" s="677">
        <f>'10'!O28</f>
        <v>0</v>
      </c>
    </row>
    <row r="875" spans="1:3" x14ac:dyDescent="0.25">
      <c r="A875" s="2" t="s">
        <v>727</v>
      </c>
      <c r="B875" s="509" t="str">
        <f t="shared" si="20"/>
        <v>Planuojamų kvietimų teikti paraiškas skaičius</v>
      </c>
      <c r="C875" s="670">
        <f>'10'!O29</f>
        <v>0</v>
      </c>
    </row>
    <row r="876" spans="1:3" x14ac:dyDescent="0.25">
      <c r="A876" s="2" t="s">
        <v>728</v>
      </c>
      <c r="B876" s="651" t="str">
        <f t="shared" si="20"/>
        <v>C dalis. Paramos dydžiai:</v>
      </c>
      <c r="C876" s="676"/>
    </row>
    <row r="877" spans="1:3" x14ac:dyDescent="0.25">
      <c r="A877" s="2" t="s">
        <v>729</v>
      </c>
      <c r="B877" s="509" t="str">
        <f t="shared" si="20"/>
        <v>Didžiausia paramos suma vietos projektui, Eur</v>
      </c>
      <c r="C877" s="677">
        <f>'10'!O31</f>
        <v>0</v>
      </c>
    </row>
    <row r="878" spans="1:3" x14ac:dyDescent="0.25">
      <c r="A878" s="2" t="s">
        <v>730</v>
      </c>
      <c r="B878" s="509" t="str">
        <f t="shared" si="20"/>
        <v xml:space="preserve">Paramos lyginamoji dalis, proc. </v>
      </c>
      <c r="C878" s="677">
        <f>'10'!O32</f>
        <v>0</v>
      </c>
    </row>
    <row r="879" spans="1:3" x14ac:dyDescent="0.25">
      <c r="A879" s="2" t="s">
        <v>731</v>
      </c>
      <c r="B879" s="509" t="str">
        <f t="shared" si="20"/>
        <v>Planuojama paramos suma priemonei, Eur</v>
      </c>
      <c r="C879" s="678">
        <f>'10'!O33</f>
        <v>0</v>
      </c>
    </row>
    <row r="880" spans="1:3" x14ac:dyDescent="0.25">
      <c r="A880" s="2" t="s">
        <v>732</v>
      </c>
      <c r="B880" s="509" t="str">
        <f t="shared" si="20"/>
        <v>Planuojama paremti projektų (rodiklis L700)</v>
      </c>
      <c r="C880" s="679">
        <f>'10'!O34</f>
        <v>0</v>
      </c>
    </row>
    <row r="881" spans="1:3" x14ac:dyDescent="0.25">
      <c r="A881" s="2" t="s">
        <v>733</v>
      </c>
      <c r="B881" s="509" t="str">
        <f t="shared" si="20"/>
        <v>Paaiškinimas, kaip nustatyta rodiklio L700 reikšmė</v>
      </c>
      <c r="C881" s="677">
        <f>'10'!O35</f>
        <v>0</v>
      </c>
    </row>
    <row r="882" spans="1:3" ht="30" x14ac:dyDescent="0.25">
      <c r="A882" s="2" t="s">
        <v>734</v>
      </c>
      <c r="B882" s="651" t="str">
        <f t="shared" si="20"/>
        <v>D dalis. Priemonės indėlis į ES ir nacionalinių horizontaliųjų principų įgyvendinimą:</v>
      </c>
      <c r="C882" s="676"/>
    </row>
    <row r="883" spans="1:3" x14ac:dyDescent="0.25">
      <c r="A883" s="2" t="s">
        <v>735</v>
      </c>
      <c r="B883" s="680" t="str">
        <f t="shared" si="20"/>
        <v>Subregioninės vietovės principas:</v>
      </c>
      <c r="C883" s="676"/>
    </row>
    <row r="884" spans="1:3" ht="30" x14ac:dyDescent="0.25">
      <c r="A884" s="2" t="s">
        <v>736</v>
      </c>
      <c r="B884" s="509" t="str">
        <f t="shared" si="20"/>
        <v>Ar siekiama, kad pagal priemonę finansuojami projektai apimtų visas VVG teritorijos seniūnijas?</v>
      </c>
      <c r="C884" s="672" t="str">
        <f>'10'!O38</f>
        <v>Ne</v>
      </c>
    </row>
    <row r="885" spans="1:3" x14ac:dyDescent="0.25">
      <c r="A885" s="2" t="s">
        <v>737</v>
      </c>
      <c r="B885" s="509" t="str">
        <f t="shared" si="20"/>
        <v>Pasirinkimo pagrindimas</v>
      </c>
      <c r="C885" s="677">
        <f>'10'!O39</f>
        <v>0</v>
      </c>
    </row>
    <row r="886" spans="1:3" x14ac:dyDescent="0.25">
      <c r="A886" s="2" t="s">
        <v>738</v>
      </c>
      <c r="B886" s="680" t="str">
        <f t="shared" si="20"/>
        <v>Partnerystės principas:</v>
      </c>
      <c r="C886" s="676"/>
    </row>
    <row r="887" spans="1:3" ht="30" x14ac:dyDescent="0.25">
      <c r="A887" s="2" t="s">
        <v>739</v>
      </c>
      <c r="B887" s="509" t="str">
        <f t="shared" si="20"/>
        <v>Ar siekiama, kad pagal priemonę finansuojami projektai būtų vykdomi su partneriais?</v>
      </c>
      <c r="C887" s="672" t="str">
        <f>'10'!O41</f>
        <v>Ne</v>
      </c>
    </row>
    <row r="888" spans="1:3" x14ac:dyDescent="0.25">
      <c r="A888" s="2" t="s">
        <v>740</v>
      </c>
      <c r="B888" s="509" t="str">
        <f t="shared" si="20"/>
        <v>Pasirinkimo pagrindimas</v>
      </c>
      <c r="C888" s="677">
        <f>'10'!O42</f>
        <v>0</v>
      </c>
    </row>
    <row r="889" spans="1:3" x14ac:dyDescent="0.25">
      <c r="A889" s="2" t="s">
        <v>741</v>
      </c>
      <c r="B889" s="680" t="str">
        <f t="shared" si="20"/>
        <v>Inovacijų principas:</v>
      </c>
      <c r="C889" s="676"/>
    </row>
    <row r="890" spans="1:3" ht="30" x14ac:dyDescent="0.25">
      <c r="A890" s="2" t="s">
        <v>742</v>
      </c>
      <c r="B890" s="509" t="str">
        <f t="shared" si="20"/>
        <v>Ar siekiama, kad pagal priemonę finansuojami projektai būtų skirti inovacijoms vietos lygiu diegti?</v>
      </c>
      <c r="C890" s="672" t="str">
        <f>'10'!O44</f>
        <v>Ne</v>
      </c>
    </row>
    <row r="891" spans="1:3" x14ac:dyDescent="0.25">
      <c r="A891" s="2" t="s">
        <v>743</v>
      </c>
      <c r="B891" s="509" t="str">
        <f t="shared" si="20"/>
        <v>Pasirinkimo pagrindimas</v>
      </c>
      <c r="C891" s="677">
        <f>'10'!O45</f>
        <v>0</v>
      </c>
    </row>
    <row r="892" spans="1:3" ht="30" x14ac:dyDescent="0.25">
      <c r="A892" s="2" t="s">
        <v>744</v>
      </c>
      <c r="B892" s="509" t="str">
        <f t="shared" si="20"/>
        <v>Planuojama paremti projektų, skirtų inovacijoms vietos lygiu diegti (rodiklis L710)</v>
      </c>
      <c r="C892" s="679">
        <f>'10'!O46</f>
        <v>0</v>
      </c>
    </row>
    <row r="893" spans="1:3" x14ac:dyDescent="0.25">
      <c r="A893" s="2" t="s">
        <v>745</v>
      </c>
      <c r="B893" s="680" t="str">
        <f t="shared" si="20"/>
        <v>Lyčių lygybė ir nediskriminavimas:</v>
      </c>
      <c r="C893" s="676"/>
    </row>
    <row r="894" spans="1:3" ht="30" x14ac:dyDescent="0.25">
      <c r="A894" s="2" t="s">
        <v>746</v>
      </c>
      <c r="B894" s="509" t="str">
        <f t="shared" si="20"/>
        <v>Ar pagal priemonę finansuojami projektai, skirti lyčių lygybei ir nediskriminavimui?</v>
      </c>
      <c r="C894" s="672" t="str">
        <f>'10'!O48</f>
        <v>Ne</v>
      </c>
    </row>
    <row r="895" spans="1:3" x14ac:dyDescent="0.25">
      <c r="A895" s="2" t="s">
        <v>747</v>
      </c>
      <c r="B895" s="509" t="str">
        <f t="shared" si="20"/>
        <v>Pasirinkimo pagrindimas (jei taip, kaip bus užtikrinta)</v>
      </c>
      <c r="C895" s="677">
        <f>'10'!O49</f>
        <v>0</v>
      </c>
    </row>
    <row r="896" spans="1:3" x14ac:dyDescent="0.25">
      <c r="A896" s="2" t="s">
        <v>748</v>
      </c>
      <c r="B896" s="680" t="str">
        <f t="shared" si="20"/>
        <v>Jaunimas:</v>
      </c>
      <c r="C896" s="676"/>
    </row>
    <row r="897" spans="1:3" ht="30" x14ac:dyDescent="0.25">
      <c r="A897" s="2" t="s">
        <v>749</v>
      </c>
      <c r="B897" s="509" t="str">
        <f t="shared" si="20"/>
        <v>Ar pagal priemonę finansuojami projektai, skirti jaunimui?</v>
      </c>
      <c r="C897" s="672" t="str">
        <f>'10'!O51</f>
        <v>Ne</v>
      </c>
    </row>
    <row r="898" spans="1:3" x14ac:dyDescent="0.25">
      <c r="A898" s="2" t="s">
        <v>750</v>
      </c>
      <c r="B898" s="509" t="str">
        <f t="shared" si="20"/>
        <v>Pasirinkimo pagrindimas (jei taip, kaip bus užtikrinta)</v>
      </c>
      <c r="C898" s="677">
        <f>'10'!O52</f>
        <v>0</v>
      </c>
    </row>
    <row r="899" spans="1:3" x14ac:dyDescent="0.25">
      <c r="A899" s="2" t="s">
        <v>751</v>
      </c>
      <c r="B899" s="675" t="str">
        <f t="shared" si="20"/>
        <v>E dalis. Priemonės rezultato rodikliai:</v>
      </c>
      <c r="C899" s="676"/>
    </row>
    <row r="900" spans="1:3" x14ac:dyDescent="0.25">
      <c r="A900" s="2" t="s">
        <v>752</v>
      </c>
      <c r="B900" s="680" t="str">
        <f t="shared" si="20"/>
        <v>SP rezultato rodiklių taikymas priemonei:</v>
      </c>
      <c r="C900" s="676"/>
    </row>
    <row r="901" spans="1:3" x14ac:dyDescent="0.25">
      <c r="A901" s="2" t="s">
        <v>753</v>
      </c>
      <c r="B901" s="681" t="str">
        <f t="shared" si="20"/>
        <v>R.3</v>
      </c>
      <c r="C901" s="687" t="str">
        <f>'10'!O55</f>
        <v>Ne</v>
      </c>
    </row>
    <row r="902" spans="1:3" x14ac:dyDescent="0.25">
      <c r="A902" s="2" t="s">
        <v>754</v>
      </c>
      <c r="B902" s="681" t="str">
        <f t="shared" si="20"/>
        <v>R.37</v>
      </c>
      <c r="C902" s="687" t="str">
        <f>'10'!O56</f>
        <v>Ne</v>
      </c>
    </row>
    <row r="903" spans="1:3" x14ac:dyDescent="0.25">
      <c r="A903" s="2" t="s">
        <v>755</v>
      </c>
      <c r="B903" s="681" t="str">
        <f t="shared" si="20"/>
        <v>R.39</v>
      </c>
      <c r="C903" s="687" t="str">
        <f>'10'!O57</f>
        <v>Ne</v>
      </c>
    </row>
    <row r="904" spans="1:3" x14ac:dyDescent="0.25">
      <c r="A904" s="2" t="s">
        <v>756</v>
      </c>
      <c r="B904" s="681" t="str">
        <f t="shared" si="20"/>
        <v>R.41</v>
      </c>
      <c r="C904" s="687" t="str">
        <f>'10'!O58</f>
        <v>Ne</v>
      </c>
    </row>
    <row r="905" spans="1:3" x14ac:dyDescent="0.25">
      <c r="A905" s="2" t="s">
        <v>757</v>
      </c>
      <c r="B905" s="681" t="str">
        <f t="shared" si="20"/>
        <v>R.42</v>
      </c>
      <c r="C905" s="687" t="str">
        <f>'10'!O59</f>
        <v>Ne</v>
      </c>
    </row>
    <row r="906" spans="1:3" x14ac:dyDescent="0.25">
      <c r="A906" s="2" t="s">
        <v>758</v>
      </c>
      <c r="B906" s="680" t="str">
        <f t="shared" si="20"/>
        <v>VPS rodiklių taikymas priemonei:</v>
      </c>
      <c r="C906" s="688"/>
    </row>
    <row r="907" spans="1:3" x14ac:dyDescent="0.25">
      <c r="A907" s="2" t="s">
        <v>759</v>
      </c>
      <c r="B907" s="681" t="str">
        <f t="shared" si="20"/>
        <v>RASE-P.1</v>
      </c>
      <c r="C907" s="687" t="str">
        <f>'10'!O61</f>
        <v>Ne</v>
      </c>
    </row>
    <row r="908" spans="1:3" x14ac:dyDescent="0.25">
      <c r="A908" s="2" t="s">
        <v>760</v>
      </c>
      <c r="B908" s="681" t="str">
        <f t="shared" si="20"/>
        <v>RASE-P.2</v>
      </c>
      <c r="C908" s="687" t="str">
        <f>'10'!O62</f>
        <v>Ne</v>
      </c>
    </row>
    <row r="909" spans="1:3" x14ac:dyDescent="0.25">
      <c r="A909" s="2" t="s">
        <v>761</v>
      </c>
      <c r="B909" s="681" t="str">
        <f t="shared" si="20"/>
        <v>RASE-P.3</v>
      </c>
      <c r="C909" s="687" t="str">
        <f>'10'!O63</f>
        <v>Ne</v>
      </c>
    </row>
    <row r="910" spans="1:3" x14ac:dyDescent="0.25">
      <c r="A910" s="2" t="s">
        <v>762</v>
      </c>
      <c r="B910" s="681" t="str">
        <f t="shared" si="20"/>
        <v>RASE-P.4</v>
      </c>
      <c r="C910" s="687" t="str">
        <f>'10'!O64</f>
        <v>Ne</v>
      </c>
    </row>
    <row r="911" spans="1:3" x14ac:dyDescent="0.25">
      <c r="A911" s="2" t="s">
        <v>763</v>
      </c>
      <c r="B911" s="681" t="str">
        <f t="shared" si="20"/>
        <v>RASE-P.5</v>
      </c>
      <c r="C911" s="687" t="str">
        <f>'10'!O65</f>
        <v>Ne</v>
      </c>
    </row>
    <row r="912" spans="1:3" x14ac:dyDescent="0.25">
      <c r="A912" s="2" t="s">
        <v>764</v>
      </c>
      <c r="B912" s="681" t="str">
        <f t="shared" si="20"/>
        <v>RASE-P.6</v>
      </c>
      <c r="C912" s="687" t="str">
        <f>'10'!O66</f>
        <v>Ne</v>
      </c>
    </row>
    <row r="913" spans="1:3" x14ac:dyDescent="0.25">
      <c r="A913" s="2" t="s">
        <v>765</v>
      </c>
      <c r="B913" s="681" t="str">
        <f t="shared" si="20"/>
        <v>RASE-P.7</v>
      </c>
      <c r="C913" s="687" t="str">
        <f>'10'!O67</f>
        <v>Ne</v>
      </c>
    </row>
    <row r="914" spans="1:3" x14ac:dyDescent="0.25">
      <c r="A914" s="2" t="s">
        <v>766</v>
      </c>
      <c r="B914" s="681" t="str">
        <f t="shared" si="20"/>
        <v>RASE-P.8</v>
      </c>
      <c r="C914" s="687" t="str">
        <f>'10'!O68</f>
        <v>Ne</v>
      </c>
    </row>
    <row r="915" spans="1:3" x14ac:dyDescent="0.25">
      <c r="A915" s="2" t="s">
        <v>767</v>
      </c>
      <c r="B915" s="681" t="str">
        <f t="shared" si="20"/>
        <v>RASE-P.9</v>
      </c>
      <c r="C915" s="687" t="str">
        <f>'10'!O69</f>
        <v>Ne</v>
      </c>
    </row>
    <row r="916" spans="1:3" x14ac:dyDescent="0.25">
      <c r="A916" s="2" t="s">
        <v>768</v>
      </c>
      <c r="B916" s="683" t="str">
        <f t="shared" si="20"/>
        <v>RASE-P.10</v>
      </c>
      <c r="C916" s="689" t="str">
        <f>'10'!O70</f>
        <v>Ne</v>
      </c>
    </row>
    <row r="917" spans="1:3" x14ac:dyDescent="0.25">
      <c r="A917" s="2" t="s">
        <v>769</v>
      </c>
      <c r="B917" s="675" t="str">
        <f t="shared" si="20"/>
        <v>F dalis. Pagal priemonę remiamų projektų pobūdis:</v>
      </c>
      <c r="C917" s="676"/>
    </row>
    <row r="918" spans="1:3" x14ac:dyDescent="0.25">
      <c r="A918" s="2" t="s">
        <v>770</v>
      </c>
      <c r="B918" s="671" t="str">
        <f t="shared" ref="B918:B927" si="21">B841</f>
        <v>Remiami pelno projektai</v>
      </c>
      <c r="C918" s="672" t="str">
        <f>'10'!O72</f>
        <v>Ne</v>
      </c>
    </row>
    <row r="919" spans="1:3" ht="60" x14ac:dyDescent="0.25">
      <c r="A919" s="2" t="s">
        <v>771</v>
      </c>
      <c r="B919" s="673" t="str">
        <f t="shared" si="21"/>
        <v>Remiami projektai, susiję su žinių perdavimu, įskaitant konsultacijas, mokymą ir keitimąsi žiniomis apie tvarią, ekonominę, socialinę, aplinką ir klimatą tausojančią veiklą (aktualu rodikliui L801)</v>
      </c>
      <c r="C919" s="672" t="str">
        <f>'10'!O73</f>
        <v>Ne</v>
      </c>
    </row>
    <row r="920" spans="1:3" ht="75" x14ac:dyDescent="0.25">
      <c r="A920" s="2" t="s">
        <v>772</v>
      </c>
      <c r="B920" s="673" t="str">
        <f t="shared" si="21"/>
        <v>Remiami projektai, susiję su gamintojų organizacijomis, vietinėmis rinkomis, trumpomis tiekimo grandinėmis ir kokybės schemomis, įskaitant paramą investicijoms, rinkodaros veiklą ir kt. (aktualu rodikliui L802)</v>
      </c>
      <c r="C920" s="672" t="str">
        <f>'10'!O74</f>
        <v>Ne</v>
      </c>
    </row>
    <row r="921" spans="1:3" ht="45" x14ac:dyDescent="0.25">
      <c r="A921" s="2" t="s">
        <v>773</v>
      </c>
      <c r="B921" s="673" t="str">
        <f t="shared" si="21"/>
        <v>Remiami projektai, susiję su atsinaujinančios energijos gamybos pajėgumais, įskaitant biologinę (aktualu rodikliui L803)</v>
      </c>
      <c r="C921" s="672" t="str">
        <f>'10'!O75</f>
        <v>Ne</v>
      </c>
    </row>
    <row r="922" spans="1:3" ht="60" x14ac:dyDescent="0.25">
      <c r="A922" s="2" t="s">
        <v>774</v>
      </c>
      <c r="B922" s="673" t="str">
        <f t="shared" si="21"/>
        <v>Remiami projektai, prisidedantys prie aplinkos tvarumo, klimato kaitos švelninimo bei prisitaikymo prie jos tikslų įgyvendinimo kaimo vietovėse (aktualu rodikliui L804)</v>
      </c>
      <c r="C922" s="672" t="str">
        <f>'10'!O76</f>
        <v>Ne</v>
      </c>
    </row>
    <row r="923" spans="1:3" ht="30" x14ac:dyDescent="0.25">
      <c r="A923" s="2" t="s">
        <v>775</v>
      </c>
      <c r="B923" s="673" t="str">
        <f t="shared" si="21"/>
        <v>Remiami projektai, kurie kuria darbo vietas (aktualu rodikliui L805)</v>
      </c>
      <c r="C923" s="672" t="str">
        <f>'10'!O77</f>
        <v>Ne</v>
      </c>
    </row>
    <row r="924" spans="1:3" ht="30" x14ac:dyDescent="0.25">
      <c r="A924" s="2" t="s">
        <v>776</v>
      </c>
      <c r="B924" s="673" t="str">
        <f t="shared" si="21"/>
        <v>Remiami kaimo verslų, įskaitant bioekonomiką, projektai (aktualu rodikliui L 806)</v>
      </c>
      <c r="C924" s="672" t="str">
        <f>'10'!O78</f>
        <v>Ne</v>
      </c>
    </row>
    <row r="925" spans="1:3" ht="30" x14ac:dyDescent="0.25">
      <c r="A925" s="2" t="s">
        <v>777</v>
      </c>
      <c r="B925" s="673" t="str">
        <f t="shared" si="21"/>
        <v>Remiami projektai, susiję su sumanių kaimų strategijomis (aktualu rodikliui L807)</v>
      </c>
      <c r="C925" s="672" t="str">
        <f>'10'!O79</f>
        <v>Ne</v>
      </c>
    </row>
    <row r="926" spans="1:3" ht="30" x14ac:dyDescent="0.25">
      <c r="A926" s="2" t="s">
        <v>778</v>
      </c>
      <c r="B926" s="673" t="str">
        <f t="shared" si="21"/>
        <v>Remiami projektai, gerinantys paslaugų prieinamumą ir infrastruktūrą (aktualu rodikliui L808)</v>
      </c>
      <c r="C926" s="672" t="str">
        <f>'10'!O80</f>
        <v>Ne</v>
      </c>
    </row>
    <row r="927" spans="1:3" ht="30" x14ac:dyDescent="0.25">
      <c r="A927" s="2" t="s">
        <v>779</v>
      </c>
      <c r="B927" s="673" t="str">
        <f t="shared" si="21"/>
        <v>Remiami socialinės įtraukties projektai (aktualu rodikliui L809)</v>
      </c>
      <c r="C927" s="672" t="str">
        <f>'10'!O81</f>
        <v>Ne</v>
      </c>
    </row>
    <row r="928" spans="1:3" x14ac:dyDescent="0.25">
      <c r="B928" s="649"/>
      <c r="C928" s="685"/>
    </row>
    <row r="929" spans="1:3" x14ac:dyDescent="0.25">
      <c r="A929" s="1"/>
      <c r="B929" s="362"/>
      <c r="C929" s="686" t="str">
        <f>'10'!P6</f>
        <v>13 priemonė</v>
      </c>
    </row>
    <row r="930" spans="1:3" x14ac:dyDescent="0.25">
      <c r="A930" s="2" t="s">
        <v>188</v>
      </c>
      <c r="B930" s="509" t="str">
        <f>B853</f>
        <v>Priemonės pavadinimas</v>
      </c>
      <c r="C930" s="670">
        <f>'10'!P7</f>
        <v>0</v>
      </c>
    </row>
    <row r="931" spans="1:3" x14ac:dyDescent="0.25">
      <c r="A931" s="2" t="s">
        <v>189</v>
      </c>
      <c r="B931" s="671" t="str">
        <f t="shared" ref="B931:B994" si="22">B854</f>
        <v>Priemonės rūšis</v>
      </c>
      <c r="C931" s="670">
        <f>'10'!P8</f>
        <v>0</v>
      </c>
    </row>
    <row r="932" spans="1:3" ht="30" x14ac:dyDescent="0.25">
      <c r="A932" s="2" t="s">
        <v>190</v>
      </c>
      <c r="B932" s="671" t="str">
        <f t="shared" si="22"/>
        <v>VVG teritorijos poreikių, kuriuos tenkina priemonė, skaičius</v>
      </c>
      <c r="C932" s="670">
        <f>'10'!P9</f>
        <v>0</v>
      </c>
    </row>
    <row r="933" spans="1:3" x14ac:dyDescent="0.25">
      <c r="A933" s="2" t="s">
        <v>191</v>
      </c>
      <c r="B933" s="671" t="str">
        <f t="shared" si="22"/>
        <v>BŽŪP tikslų, kuriuos įgyvendina priemonė, skaičius</v>
      </c>
      <c r="C933" s="670">
        <f>'10'!P10</f>
        <v>0</v>
      </c>
    </row>
    <row r="934" spans="1:3" x14ac:dyDescent="0.25">
      <c r="A934" s="2" t="s">
        <v>192</v>
      </c>
      <c r="B934" s="671" t="str">
        <f t="shared" si="22"/>
        <v>Pagrindinis BŽŪP tikslas, kurį įgyvendina VPS priemonė</v>
      </c>
      <c r="C934" s="672" t="str">
        <f>'10'!P11</f>
        <v>Pasirinkite</v>
      </c>
    </row>
    <row r="935" spans="1:3" ht="30" x14ac:dyDescent="0.25">
      <c r="A935" s="2" t="s">
        <v>193</v>
      </c>
      <c r="B935" s="673" t="str">
        <f t="shared" si="22"/>
        <v>Ar priemonė prisideda prie 4 konkretaus BŽŪP tikslo? (tikslas nurodytas 5 lape)</v>
      </c>
      <c r="C935" s="672" t="str">
        <f>'10'!P12</f>
        <v>Ne</v>
      </c>
    </row>
    <row r="936" spans="1:3" ht="30" x14ac:dyDescent="0.25">
      <c r="A936" s="2" t="s">
        <v>194</v>
      </c>
      <c r="B936" s="673" t="str">
        <f t="shared" si="22"/>
        <v>Ar priemonė prisideda prie 5 konkretaus BŽŪP tikslo? (tikslas nurodytas 5 lape)</v>
      </c>
      <c r="C936" s="672" t="str">
        <f>'10'!P13</f>
        <v>Ne</v>
      </c>
    </row>
    <row r="937" spans="1:3" ht="30" x14ac:dyDescent="0.25">
      <c r="A937" s="2" t="s">
        <v>195</v>
      </c>
      <c r="B937" s="673" t="str">
        <f t="shared" si="22"/>
        <v>Ar priemonė prisideda prie 6 konkretaus BŽŪP tikslo? (tikslas nurodytas 5 lape)</v>
      </c>
      <c r="C937" s="672" t="str">
        <f>'10'!P14</f>
        <v>Ne</v>
      </c>
    </row>
    <row r="938" spans="1:3" ht="30" x14ac:dyDescent="0.25">
      <c r="A938" s="2" t="s">
        <v>196</v>
      </c>
      <c r="B938" s="673" t="str">
        <f t="shared" si="22"/>
        <v>Ar priemonė prisideda prie 9 konkretaus BŽŪP tikslo? (tikslas nurodytas 5 lape)</v>
      </c>
      <c r="C938" s="672" t="str">
        <f>'10'!P15</f>
        <v>Ne</v>
      </c>
    </row>
    <row r="939" spans="1:3" x14ac:dyDescent="0.25">
      <c r="A939" s="2" t="s">
        <v>94</v>
      </c>
      <c r="B939" s="675" t="str">
        <f t="shared" si="22"/>
        <v>A dalis. Priemonės intervencijos logika:</v>
      </c>
      <c r="C939" s="676"/>
    </row>
    <row r="940" spans="1:3" ht="45" x14ac:dyDescent="0.25">
      <c r="A940" s="2" t="s">
        <v>197</v>
      </c>
      <c r="B940" s="673" t="str">
        <f t="shared" si="22"/>
        <v>Priemonės tikslas, ryšys su pagrindiniu BŽŪP tikslu ir VVG teritorijos poreikiais (problemomis ir (arba) potencialu), ryšys su VPS tema (jei taikoma)</v>
      </c>
      <c r="C940" s="677">
        <f>'10'!P17</f>
        <v>0</v>
      </c>
    </row>
    <row r="941" spans="1:3" x14ac:dyDescent="0.25">
      <c r="A941" s="2" t="s">
        <v>198</v>
      </c>
      <c r="B941" s="671" t="str">
        <f t="shared" si="22"/>
        <v>Pokytis, kurio siekiama VPS priemone</v>
      </c>
      <c r="C941" s="677">
        <f>'10'!P18</f>
        <v>0</v>
      </c>
    </row>
    <row r="942" spans="1:3" ht="30" x14ac:dyDescent="0.25">
      <c r="A942" s="2" t="s">
        <v>199</v>
      </c>
      <c r="B942" s="509" t="str">
        <f t="shared" si="22"/>
        <v>Kaip priemonė prisidės prie horizontalaus tikslo d įgyvendinimo? (pildoma, jei taikoma)</v>
      </c>
      <c r="C942" s="677">
        <f>'10'!P19</f>
        <v>0</v>
      </c>
    </row>
    <row r="943" spans="1:3" ht="30" x14ac:dyDescent="0.25">
      <c r="A943" s="2" t="s">
        <v>200</v>
      </c>
      <c r="B943" s="509" t="str">
        <f t="shared" si="22"/>
        <v>Kaip priemonė prisidės prie horizontalaus tikslo e įgyvendinimo? (pildoma, jei taikoma)</v>
      </c>
      <c r="C943" s="677">
        <f>'10'!P20</f>
        <v>0</v>
      </c>
    </row>
    <row r="944" spans="1:3" ht="30" x14ac:dyDescent="0.25">
      <c r="A944" s="2" t="s">
        <v>201</v>
      </c>
      <c r="B944" s="509" t="str">
        <f t="shared" si="22"/>
        <v>Kaip priemonė prisidės prie horizontalaus tikslo f įgyvendinimo? (pildoma, jei taikoma)</v>
      </c>
      <c r="C944" s="677">
        <f>'10'!P21</f>
        <v>0</v>
      </c>
    </row>
    <row r="945" spans="1:3" ht="30" x14ac:dyDescent="0.25">
      <c r="A945" s="2" t="s">
        <v>202</v>
      </c>
      <c r="B945" s="509" t="str">
        <f t="shared" si="22"/>
        <v>Kaip priemonė prisidės prie horizontalaus tikslo i įgyvendinimo? (pildoma, jei taikoma)</v>
      </c>
      <c r="C945" s="677">
        <f>'10'!P22</f>
        <v>0</v>
      </c>
    </row>
    <row r="946" spans="1:3" ht="30" x14ac:dyDescent="0.25">
      <c r="A946" s="2" t="s">
        <v>203</v>
      </c>
      <c r="B946" s="675" t="str">
        <f t="shared" si="22"/>
        <v>B dalis. Pareiškėjų ir projektų tinkamumo sąlygos, projektų atrankos principai:</v>
      </c>
      <c r="C946" s="676"/>
    </row>
    <row r="947" spans="1:3" x14ac:dyDescent="0.25">
      <c r="A947" s="2" t="s">
        <v>204</v>
      </c>
      <c r="B947" s="509" t="str">
        <f t="shared" si="22"/>
        <v>Pagal priemonę remiamos veiklos</v>
      </c>
      <c r="C947" s="677">
        <f>'10'!P24</f>
        <v>0</v>
      </c>
    </row>
    <row r="948" spans="1:3" ht="30" x14ac:dyDescent="0.25">
      <c r="A948" s="2" t="s">
        <v>205</v>
      </c>
      <c r="B948" s="671" t="str">
        <f t="shared" si="22"/>
        <v>Tinkami pareiškėjai ir partneriai (jei taikomas reikalavimas projektus įgyvendinti su partneriais)</v>
      </c>
      <c r="C948" s="677">
        <f>'10'!P25</f>
        <v>0</v>
      </c>
    </row>
    <row r="949" spans="1:3" ht="30" x14ac:dyDescent="0.25">
      <c r="A949" s="2" t="s">
        <v>206</v>
      </c>
      <c r="B949" s="671" t="str">
        <f t="shared" si="22"/>
        <v>Priemonės tikslinė grupė (pildoma, jei nesutampa su tinkamais pareiškėjais ir (arba) partneriais)</v>
      </c>
      <c r="C949" s="677">
        <f>'10'!P26</f>
        <v>0</v>
      </c>
    </row>
    <row r="950" spans="1:3" x14ac:dyDescent="0.25">
      <c r="A950" s="2" t="s">
        <v>725</v>
      </c>
      <c r="B950" s="509" t="str">
        <f t="shared" si="22"/>
        <v>Tinkamumo sąlygos pareiškėjams ir projektams</v>
      </c>
      <c r="C950" s="677">
        <f>'10'!P27</f>
        <v>0</v>
      </c>
    </row>
    <row r="951" spans="1:3" x14ac:dyDescent="0.25">
      <c r="A951" s="2" t="s">
        <v>726</v>
      </c>
      <c r="B951" s="673" t="str">
        <f t="shared" si="22"/>
        <v>Projektų atrankos principai</v>
      </c>
      <c r="C951" s="677">
        <f>'10'!P28</f>
        <v>0</v>
      </c>
    </row>
    <row r="952" spans="1:3" x14ac:dyDescent="0.25">
      <c r="A952" s="2" t="s">
        <v>727</v>
      </c>
      <c r="B952" s="509" t="str">
        <f t="shared" si="22"/>
        <v>Planuojamų kvietimų teikti paraiškas skaičius</v>
      </c>
      <c r="C952" s="670">
        <f>'10'!P29</f>
        <v>0</v>
      </c>
    </row>
    <row r="953" spans="1:3" x14ac:dyDescent="0.25">
      <c r="A953" s="2" t="s">
        <v>728</v>
      </c>
      <c r="B953" s="651" t="str">
        <f t="shared" si="22"/>
        <v>C dalis. Paramos dydžiai:</v>
      </c>
      <c r="C953" s="676"/>
    </row>
    <row r="954" spans="1:3" x14ac:dyDescent="0.25">
      <c r="A954" s="2" t="s">
        <v>729</v>
      </c>
      <c r="B954" s="509" t="str">
        <f t="shared" si="22"/>
        <v>Didžiausia paramos suma vietos projektui, Eur</v>
      </c>
      <c r="C954" s="677">
        <f>'10'!P31</f>
        <v>0</v>
      </c>
    </row>
    <row r="955" spans="1:3" x14ac:dyDescent="0.25">
      <c r="A955" s="2" t="s">
        <v>730</v>
      </c>
      <c r="B955" s="509" t="str">
        <f t="shared" si="22"/>
        <v xml:space="preserve">Paramos lyginamoji dalis, proc. </v>
      </c>
      <c r="C955" s="677">
        <f>'10'!P32</f>
        <v>0</v>
      </c>
    </row>
    <row r="956" spans="1:3" x14ac:dyDescent="0.25">
      <c r="A956" s="2" t="s">
        <v>731</v>
      </c>
      <c r="B956" s="509" t="str">
        <f t="shared" si="22"/>
        <v>Planuojama paramos suma priemonei, Eur</v>
      </c>
      <c r="C956" s="678">
        <f>'10'!P33</f>
        <v>0</v>
      </c>
    </row>
    <row r="957" spans="1:3" x14ac:dyDescent="0.25">
      <c r="A957" s="2" t="s">
        <v>732</v>
      </c>
      <c r="B957" s="509" t="str">
        <f t="shared" si="22"/>
        <v>Planuojama paremti projektų (rodiklis L700)</v>
      </c>
      <c r="C957" s="679">
        <f>'10'!P34</f>
        <v>0</v>
      </c>
    </row>
    <row r="958" spans="1:3" x14ac:dyDescent="0.25">
      <c r="A958" s="2" t="s">
        <v>733</v>
      </c>
      <c r="B958" s="509" t="str">
        <f t="shared" si="22"/>
        <v>Paaiškinimas, kaip nustatyta rodiklio L700 reikšmė</v>
      </c>
      <c r="C958" s="677">
        <f>'10'!P35</f>
        <v>0</v>
      </c>
    </row>
    <row r="959" spans="1:3" ht="30" x14ac:dyDescent="0.25">
      <c r="A959" s="2" t="s">
        <v>734</v>
      </c>
      <c r="B959" s="651" t="str">
        <f t="shared" si="22"/>
        <v>D dalis. Priemonės indėlis į ES ir nacionalinių horizontaliųjų principų įgyvendinimą:</v>
      </c>
      <c r="C959" s="676"/>
    </row>
    <row r="960" spans="1:3" x14ac:dyDescent="0.25">
      <c r="A960" s="2" t="s">
        <v>735</v>
      </c>
      <c r="B960" s="680" t="str">
        <f t="shared" si="22"/>
        <v>Subregioninės vietovės principas:</v>
      </c>
      <c r="C960" s="676"/>
    </row>
    <row r="961" spans="1:3" ht="30" x14ac:dyDescent="0.25">
      <c r="A961" s="2" t="s">
        <v>736</v>
      </c>
      <c r="B961" s="509" t="str">
        <f t="shared" si="22"/>
        <v>Ar siekiama, kad pagal priemonę finansuojami projektai apimtų visas VVG teritorijos seniūnijas?</v>
      </c>
      <c r="C961" s="672" t="str">
        <f>'10'!P38</f>
        <v>Ne</v>
      </c>
    </row>
    <row r="962" spans="1:3" x14ac:dyDescent="0.25">
      <c r="A962" s="2" t="s">
        <v>737</v>
      </c>
      <c r="B962" s="509" t="str">
        <f t="shared" si="22"/>
        <v>Pasirinkimo pagrindimas</v>
      </c>
      <c r="C962" s="677">
        <f>'10'!P39</f>
        <v>0</v>
      </c>
    </row>
    <row r="963" spans="1:3" x14ac:dyDescent="0.25">
      <c r="A963" s="2" t="s">
        <v>738</v>
      </c>
      <c r="B963" s="680" t="str">
        <f t="shared" si="22"/>
        <v>Partnerystės principas:</v>
      </c>
      <c r="C963" s="676"/>
    </row>
    <row r="964" spans="1:3" ht="30" x14ac:dyDescent="0.25">
      <c r="A964" s="2" t="s">
        <v>739</v>
      </c>
      <c r="B964" s="509" t="str">
        <f t="shared" si="22"/>
        <v>Ar siekiama, kad pagal priemonę finansuojami projektai būtų vykdomi su partneriais?</v>
      </c>
      <c r="C964" s="672" t="str">
        <f>'10'!P41</f>
        <v>Ne</v>
      </c>
    </row>
    <row r="965" spans="1:3" x14ac:dyDescent="0.25">
      <c r="A965" s="2" t="s">
        <v>740</v>
      </c>
      <c r="B965" s="509" t="str">
        <f t="shared" si="22"/>
        <v>Pasirinkimo pagrindimas</v>
      </c>
      <c r="C965" s="677">
        <f>'10'!P42</f>
        <v>0</v>
      </c>
    </row>
    <row r="966" spans="1:3" x14ac:dyDescent="0.25">
      <c r="A966" s="2" t="s">
        <v>741</v>
      </c>
      <c r="B966" s="680" t="str">
        <f t="shared" si="22"/>
        <v>Inovacijų principas:</v>
      </c>
      <c r="C966" s="676"/>
    </row>
    <row r="967" spans="1:3" ht="30" x14ac:dyDescent="0.25">
      <c r="A967" s="2" t="s">
        <v>742</v>
      </c>
      <c r="B967" s="509" t="str">
        <f t="shared" si="22"/>
        <v>Ar siekiama, kad pagal priemonę finansuojami projektai būtų skirti inovacijoms vietos lygiu diegti?</v>
      </c>
      <c r="C967" s="672" t="str">
        <f>'10'!P44</f>
        <v>Ne</v>
      </c>
    </row>
    <row r="968" spans="1:3" x14ac:dyDescent="0.25">
      <c r="A968" s="2" t="s">
        <v>743</v>
      </c>
      <c r="B968" s="509" t="str">
        <f t="shared" si="22"/>
        <v>Pasirinkimo pagrindimas</v>
      </c>
      <c r="C968" s="677">
        <f>'10'!P45</f>
        <v>0</v>
      </c>
    </row>
    <row r="969" spans="1:3" ht="30" x14ac:dyDescent="0.25">
      <c r="A969" s="2" t="s">
        <v>744</v>
      </c>
      <c r="B969" s="509" t="str">
        <f t="shared" si="22"/>
        <v>Planuojama paremti projektų, skirtų inovacijoms vietos lygiu diegti (rodiklis L710)</v>
      </c>
      <c r="C969" s="679">
        <f>'10'!P46</f>
        <v>0</v>
      </c>
    </row>
    <row r="970" spans="1:3" x14ac:dyDescent="0.25">
      <c r="A970" s="2" t="s">
        <v>745</v>
      </c>
      <c r="B970" s="680" t="str">
        <f t="shared" si="22"/>
        <v>Lyčių lygybė ir nediskriminavimas:</v>
      </c>
      <c r="C970" s="676"/>
    </row>
    <row r="971" spans="1:3" ht="30" x14ac:dyDescent="0.25">
      <c r="A971" s="2" t="s">
        <v>746</v>
      </c>
      <c r="B971" s="509" t="str">
        <f t="shared" si="22"/>
        <v>Ar pagal priemonę finansuojami projektai, skirti lyčių lygybei ir nediskriminavimui?</v>
      </c>
      <c r="C971" s="672" t="str">
        <f>'10'!P48</f>
        <v>Ne</v>
      </c>
    </row>
    <row r="972" spans="1:3" x14ac:dyDescent="0.25">
      <c r="A972" s="2" t="s">
        <v>747</v>
      </c>
      <c r="B972" s="509" t="str">
        <f t="shared" si="22"/>
        <v>Pasirinkimo pagrindimas (jei taip, kaip bus užtikrinta)</v>
      </c>
      <c r="C972" s="677">
        <f>'10'!P49</f>
        <v>0</v>
      </c>
    </row>
    <row r="973" spans="1:3" x14ac:dyDescent="0.25">
      <c r="A973" s="2" t="s">
        <v>748</v>
      </c>
      <c r="B973" s="680" t="str">
        <f t="shared" si="22"/>
        <v>Jaunimas:</v>
      </c>
      <c r="C973" s="676"/>
    </row>
    <row r="974" spans="1:3" ht="30" x14ac:dyDescent="0.25">
      <c r="A974" s="2" t="s">
        <v>749</v>
      </c>
      <c r="B974" s="509" t="str">
        <f t="shared" si="22"/>
        <v>Ar pagal priemonę finansuojami projektai, skirti jaunimui?</v>
      </c>
      <c r="C974" s="672" t="str">
        <f>'10'!P51</f>
        <v>Ne</v>
      </c>
    </row>
    <row r="975" spans="1:3" x14ac:dyDescent="0.25">
      <c r="A975" s="2" t="s">
        <v>750</v>
      </c>
      <c r="B975" s="509" t="str">
        <f t="shared" si="22"/>
        <v>Pasirinkimo pagrindimas (jei taip, kaip bus užtikrinta)</v>
      </c>
      <c r="C975" s="677">
        <f>'10'!P52</f>
        <v>0</v>
      </c>
    </row>
    <row r="976" spans="1:3" x14ac:dyDescent="0.25">
      <c r="A976" s="2" t="s">
        <v>751</v>
      </c>
      <c r="B976" s="675" t="str">
        <f t="shared" si="22"/>
        <v>E dalis. Priemonės rezultato rodikliai:</v>
      </c>
      <c r="C976" s="676"/>
    </row>
    <row r="977" spans="1:3" x14ac:dyDescent="0.25">
      <c r="A977" s="2" t="s">
        <v>752</v>
      </c>
      <c r="B977" s="680" t="str">
        <f t="shared" si="22"/>
        <v>SP rezultato rodiklių taikymas priemonei:</v>
      </c>
      <c r="C977" s="676"/>
    </row>
    <row r="978" spans="1:3" x14ac:dyDescent="0.25">
      <c r="A978" s="2" t="s">
        <v>753</v>
      </c>
      <c r="B978" s="681" t="str">
        <f t="shared" si="22"/>
        <v>R.3</v>
      </c>
      <c r="C978" s="687" t="str">
        <f>'10'!P55</f>
        <v>Ne</v>
      </c>
    </row>
    <row r="979" spans="1:3" x14ac:dyDescent="0.25">
      <c r="A979" s="2" t="s">
        <v>754</v>
      </c>
      <c r="B979" s="681" t="str">
        <f t="shared" si="22"/>
        <v>R.37</v>
      </c>
      <c r="C979" s="687" t="str">
        <f>'10'!P56</f>
        <v>Ne</v>
      </c>
    </row>
    <row r="980" spans="1:3" x14ac:dyDescent="0.25">
      <c r="A980" s="2" t="s">
        <v>755</v>
      </c>
      <c r="B980" s="681" t="str">
        <f t="shared" si="22"/>
        <v>R.39</v>
      </c>
      <c r="C980" s="687" t="str">
        <f>'10'!P57</f>
        <v>Ne</v>
      </c>
    </row>
    <row r="981" spans="1:3" x14ac:dyDescent="0.25">
      <c r="A981" s="2" t="s">
        <v>756</v>
      </c>
      <c r="B981" s="681" t="str">
        <f t="shared" si="22"/>
        <v>R.41</v>
      </c>
      <c r="C981" s="687" t="str">
        <f>'10'!P58</f>
        <v>Ne</v>
      </c>
    </row>
    <row r="982" spans="1:3" x14ac:dyDescent="0.25">
      <c r="A982" s="2" t="s">
        <v>757</v>
      </c>
      <c r="B982" s="681" t="str">
        <f t="shared" si="22"/>
        <v>R.42</v>
      </c>
      <c r="C982" s="687" t="str">
        <f>'10'!P59</f>
        <v>Ne</v>
      </c>
    </row>
    <row r="983" spans="1:3" x14ac:dyDescent="0.25">
      <c r="A983" s="2" t="s">
        <v>758</v>
      </c>
      <c r="B983" s="680" t="str">
        <f t="shared" si="22"/>
        <v>VPS rodiklių taikymas priemonei:</v>
      </c>
      <c r="C983" s="688"/>
    </row>
    <row r="984" spans="1:3" x14ac:dyDescent="0.25">
      <c r="A984" s="2" t="s">
        <v>759</v>
      </c>
      <c r="B984" s="681" t="str">
        <f t="shared" si="22"/>
        <v>RASE-P.1</v>
      </c>
      <c r="C984" s="687" t="str">
        <f>'10'!P61</f>
        <v>Ne</v>
      </c>
    </row>
    <row r="985" spans="1:3" x14ac:dyDescent="0.25">
      <c r="A985" s="2" t="s">
        <v>760</v>
      </c>
      <c r="B985" s="681" t="str">
        <f t="shared" si="22"/>
        <v>RASE-P.2</v>
      </c>
      <c r="C985" s="687" t="str">
        <f>'10'!P62</f>
        <v>Ne</v>
      </c>
    </row>
    <row r="986" spans="1:3" x14ac:dyDescent="0.25">
      <c r="A986" s="2" t="s">
        <v>761</v>
      </c>
      <c r="B986" s="681" t="str">
        <f t="shared" si="22"/>
        <v>RASE-P.3</v>
      </c>
      <c r="C986" s="687" t="str">
        <f>'10'!P63</f>
        <v>Ne</v>
      </c>
    </row>
    <row r="987" spans="1:3" x14ac:dyDescent="0.25">
      <c r="A987" s="2" t="s">
        <v>762</v>
      </c>
      <c r="B987" s="681" t="str">
        <f t="shared" si="22"/>
        <v>RASE-P.4</v>
      </c>
      <c r="C987" s="687" t="str">
        <f>'10'!P64</f>
        <v>Ne</v>
      </c>
    </row>
    <row r="988" spans="1:3" x14ac:dyDescent="0.25">
      <c r="A988" s="2" t="s">
        <v>763</v>
      </c>
      <c r="B988" s="681" t="str">
        <f t="shared" si="22"/>
        <v>RASE-P.5</v>
      </c>
      <c r="C988" s="687" t="str">
        <f>'10'!P65</f>
        <v>Ne</v>
      </c>
    </row>
    <row r="989" spans="1:3" x14ac:dyDescent="0.25">
      <c r="A989" s="2" t="s">
        <v>764</v>
      </c>
      <c r="B989" s="681" t="str">
        <f t="shared" si="22"/>
        <v>RASE-P.6</v>
      </c>
      <c r="C989" s="687" t="str">
        <f>'10'!P66</f>
        <v>Ne</v>
      </c>
    </row>
    <row r="990" spans="1:3" x14ac:dyDescent="0.25">
      <c r="A990" s="2" t="s">
        <v>765</v>
      </c>
      <c r="B990" s="681" t="str">
        <f t="shared" si="22"/>
        <v>RASE-P.7</v>
      </c>
      <c r="C990" s="687" t="str">
        <f>'10'!P67</f>
        <v>Ne</v>
      </c>
    </row>
    <row r="991" spans="1:3" x14ac:dyDescent="0.25">
      <c r="A991" s="2" t="s">
        <v>766</v>
      </c>
      <c r="B991" s="681" t="str">
        <f t="shared" si="22"/>
        <v>RASE-P.8</v>
      </c>
      <c r="C991" s="687" t="str">
        <f>'10'!P68</f>
        <v>Ne</v>
      </c>
    </row>
    <row r="992" spans="1:3" x14ac:dyDescent="0.25">
      <c r="A992" s="2" t="s">
        <v>767</v>
      </c>
      <c r="B992" s="681" t="str">
        <f t="shared" si="22"/>
        <v>RASE-P.9</v>
      </c>
      <c r="C992" s="687" t="str">
        <f>'10'!P69</f>
        <v>Ne</v>
      </c>
    </row>
    <row r="993" spans="1:3" x14ac:dyDescent="0.25">
      <c r="A993" s="2" t="s">
        <v>768</v>
      </c>
      <c r="B993" s="683" t="str">
        <f t="shared" si="22"/>
        <v>RASE-P.10</v>
      </c>
      <c r="C993" s="689" t="str">
        <f>'10'!P70</f>
        <v>Ne</v>
      </c>
    </row>
    <row r="994" spans="1:3" x14ac:dyDescent="0.25">
      <c r="A994" s="2" t="s">
        <v>769</v>
      </c>
      <c r="B994" s="675" t="str">
        <f t="shared" si="22"/>
        <v>F dalis. Pagal priemonę remiamų projektų pobūdis:</v>
      </c>
      <c r="C994" s="676"/>
    </row>
    <row r="995" spans="1:3" x14ac:dyDescent="0.25">
      <c r="A995" s="2" t="s">
        <v>770</v>
      </c>
      <c r="B995" s="671" t="str">
        <f t="shared" ref="B995:B1004" si="23">B918</f>
        <v>Remiami pelno projektai</v>
      </c>
      <c r="C995" s="672" t="str">
        <f>'10'!P72</f>
        <v>Ne</v>
      </c>
    </row>
    <row r="996" spans="1:3" ht="60" x14ac:dyDescent="0.25">
      <c r="A996" s="2" t="s">
        <v>771</v>
      </c>
      <c r="B996" s="673" t="str">
        <f t="shared" si="23"/>
        <v>Remiami projektai, susiję su žinių perdavimu, įskaitant konsultacijas, mokymą ir keitimąsi žiniomis apie tvarią, ekonominę, socialinę, aplinką ir klimatą tausojančią veiklą (aktualu rodikliui L801)</v>
      </c>
      <c r="C996" s="672" t="str">
        <f>'10'!P73</f>
        <v>Ne</v>
      </c>
    </row>
    <row r="997" spans="1:3" ht="75" x14ac:dyDescent="0.25">
      <c r="A997" s="2" t="s">
        <v>772</v>
      </c>
      <c r="B997" s="673" t="str">
        <f t="shared" si="23"/>
        <v>Remiami projektai, susiję su gamintojų organizacijomis, vietinėmis rinkomis, trumpomis tiekimo grandinėmis ir kokybės schemomis, įskaitant paramą investicijoms, rinkodaros veiklą ir kt. (aktualu rodikliui L802)</v>
      </c>
      <c r="C997" s="672" t="str">
        <f>'10'!P74</f>
        <v>Ne</v>
      </c>
    </row>
    <row r="998" spans="1:3" ht="45" x14ac:dyDescent="0.25">
      <c r="A998" s="2" t="s">
        <v>773</v>
      </c>
      <c r="B998" s="673" t="str">
        <f t="shared" si="23"/>
        <v>Remiami projektai, susiję su atsinaujinančios energijos gamybos pajėgumais, įskaitant biologinę (aktualu rodikliui L803)</v>
      </c>
      <c r="C998" s="672" t="str">
        <f>'10'!P75</f>
        <v>Ne</v>
      </c>
    </row>
    <row r="999" spans="1:3" ht="60" x14ac:dyDescent="0.25">
      <c r="A999" s="2" t="s">
        <v>774</v>
      </c>
      <c r="B999" s="673" t="str">
        <f t="shared" si="23"/>
        <v>Remiami projektai, prisidedantys prie aplinkos tvarumo, klimato kaitos švelninimo bei prisitaikymo prie jos tikslų įgyvendinimo kaimo vietovėse (aktualu rodikliui L804)</v>
      </c>
      <c r="C999" s="672" t="str">
        <f>'10'!P76</f>
        <v>Ne</v>
      </c>
    </row>
    <row r="1000" spans="1:3" ht="30" x14ac:dyDescent="0.25">
      <c r="A1000" s="2" t="s">
        <v>775</v>
      </c>
      <c r="B1000" s="673" t="str">
        <f t="shared" si="23"/>
        <v>Remiami projektai, kurie kuria darbo vietas (aktualu rodikliui L805)</v>
      </c>
      <c r="C1000" s="672" t="str">
        <f>'10'!P77</f>
        <v>Ne</v>
      </c>
    </row>
    <row r="1001" spans="1:3" ht="30" x14ac:dyDescent="0.25">
      <c r="A1001" s="2" t="s">
        <v>776</v>
      </c>
      <c r="B1001" s="673" t="str">
        <f t="shared" si="23"/>
        <v>Remiami kaimo verslų, įskaitant bioekonomiką, projektai (aktualu rodikliui L 806)</v>
      </c>
      <c r="C1001" s="672" t="str">
        <f>'10'!P78</f>
        <v>Ne</v>
      </c>
    </row>
    <row r="1002" spans="1:3" ht="30" x14ac:dyDescent="0.25">
      <c r="A1002" s="2" t="s">
        <v>777</v>
      </c>
      <c r="B1002" s="673" t="str">
        <f t="shared" si="23"/>
        <v>Remiami projektai, susiję su sumanių kaimų strategijomis (aktualu rodikliui L807)</v>
      </c>
      <c r="C1002" s="672" t="str">
        <f>'10'!P79</f>
        <v>Ne</v>
      </c>
    </row>
    <row r="1003" spans="1:3" ht="30" x14ac:dyDescent="0.25">
      <c r="A1003" s="2" t="s">
        <v>778</v>
      </c>
      <c r="B1003" s="673" t="str">
        <f t="shared" si="23"/>
        <v>Remiami projektai, gerinantys paslaugų prieinamumą ir infrastruktūrą (aktualu rodikliui L808)</v>
      </c>
      <c r="C1003" s="672" t="str">
        <f>'10'!P80</f>
        <v>Ne</v>
      </c>
    </row>
    <row r="1004" spans="1:3" ht="30" x14ac:dyDescent="0.25">
      <c r="A1004" s="2" t="s">
        <v>779</v>
      </c>
      <c r="B1004" s="673" t="str">
        <f t="shared" si="23"/>
        <v>Remiami socialinės įtraukties projektai (aktualu rodikliui L809)</v>
      </c>
      <c r="C1004" s="672" t="str">
        <f>'10'!P81</f>
        <v>Ne</v>
      </c>
    </row>
    <row r="1005" spans="1:3" x14ac:dyDescent="0.25">
      <c r="B1005" s="649"/>
      <c r="C1005" s="685"/>
    </row>
    <row r="1006" spans="1:3" x14ac:dyDescent="0.25">
      <c r="A1006" s="1"/>
      <c r="B1006" s="362"/>
      <c r="C1006" s="686" t="str">
        <f>'10'!Q6</f>
        <v>14 priemonė</v>
      </c>
    </row>
    <row r="1007" spans="1:3" x14ac:dyDescent="0.25">
      <c r="A1007" s="2" t="s">
        <v>188</v>
      </c>
      <c r="B1007" s="509" t="str">
        <f>B930</f>
        <v>Priemonės pavadinimas</v>
      </c>
      <c r="C1007" s="670">
        <f>'10'!Q7</f>
        <v>0</v>
      </c>
    </row>
    <row r="1008" spans="1:3" x14ac:dyDescent="0.25">
      <c r="A1008" s="2" t="s">
        <v>189</v>
      </c>
      <c r="B1008" s="671" t="str">
        <f t="shared" ref="B1008:B1071" si="24">B931</f>
        <v>Priemonės rūšis</v>
      </c>
      <c r="C1008" s="670">
        <f>'10'!Q8</f>
        <v>0</v>
      </c>
    </row>
    <row r="1009" spans="1:3" ht="30" x14ac:dyDescent="0.25">
      <c r="A1009" s="2" t="s">
        <v>190</v>
      </c>
      <c r="B1009" s="671" t="str">
        <f t="shared" si="24"/>
        <v>VVG teritorijos poreikių, kuriuos tenkina priemonė, skaičius</v>
      </c>
      <c r="C1009" s="670">
        <f>'10'!Q9</f>
        <v>0</v>
      </c>
    </row>
    <row r="1010" spans="1:3" x14ac:dyDescent="0.25">
      <c r="A1010" s="2" t="s">
        <v>191</v>
      </c>
      <c r="B1010" s="671" t="str">
        <f t="shared" si="24"/>
        <v>BŽŪP tikslų, kuriuos įgyvendina priemonė, skaičius</v>
      </c>
      <c r="C1010" s="670">
        <f>'10'!Q10</f>
        <v>0</v>
      </c>
    </row>
    <row r="1011" spans="1:3" x14ac:dyDescent="0.25">
      <c r="A1011" s="2" t="s">
        <v>192</v>
      </c>
      <c r="B1011" s="671" t="str">
        <f t="shared" si="24"/>
        <v>Pagrindinis BŽŪP tikslas, kurį įgyvendina VPS priemonė</v>
      </c>
      <c r="C1011" s="672" t="str">
        <f>'10'!Q11</f>
        <v>Pasirinkite</v>
      </c>
    </row>
    <row r="1012" spans="1:3" ht="30" x14ac:dyDescent="0.25">
      <c r="A1012" s="2" t="s">
        <v>193</v>
      </c>
      <c r="B1012" s="673" t="str">
        <f t="shared" si="24"/>
        <v>Ar priemonė prisideda prie 4 konkretaus BŽŪP tikslo? (tikslas nurodytas 5 lape)</v>
      </c>
      <c r="C1012" s="672" t="str">
        <f>'10'!Q12</f>
        <v>Ne</v>
      </c>
    </row>
    <row r="1013" spans="1:3" ht="30" x14ac:dyDescent="0.25">
      <c r="A1013" s="2" t="s">
        <v>194</v>
      </c>
      <c r="B1013" s="673" t="str">
        <f t="shared" si="24"/>
        <v>Ar priemonė prisideda prie 5 konkretaus BŽŪP tikslo? (tikslas nurodytas 5 lape)</v>
      </c>
      <c r="C1013" s="672" t="str">
        <f>'10'!Q13</f>
        <v>Ne</v>
      </c>
    </row>
    <row r="1014" spans="1:3" ht="30" x14ac:dyDescent="0.25">
      <c r="A1014" s="2" t="s">
        <v>195</v>
      </c>
      <c r="B1014" s="673" t="str">
        <f t="shared" si="24"/>
        <v>Ar priemonė prisideda prie 6 konkretaus BŽŪP tikslo? (tikslas nurodytas 5 lape)</v>
      </c>
      <c r="C1014" s="672" t="str">
        <f>'10'!Q14</f>
        <v>Ne</v>
      </c>
    </row>
    <row r="1015" spans="1:3" ht="30" x14ac:dyDescent="0.25">
      <c r="A1015" s="2" t="s">
        <v>196</v>
      </c>
      <c r="B1015" s="673" t="str">
        <f t="shared" si="24"/>
        <v>Ar priemonė prisideda prie 9 konkretaus BŽŪP tikslo? (tikslas nurodytas 5 lape)</v>
      </c>
      <c r="C1015" s="672" t="str">
        <f>'10'!Q15</f>
        <v>Ne</v>
      </c>
    </row>
    <row r="1016" spans="1:3" x14ac:dyDescent="0.25">
      <c r="A1016" s="2" t="s">
        <v>94</v>
      </c>
      <c r="B1016" s="675" t="str">
        <f t="shared" si="24"/>
        <v>A dalis. Priemonės intervencijos logika:</v>
      </c>
      <c r="C1016" s="676"/>
    </row>
    <row r="1017" spans="1:3" ht="45" x14ac:dyDescent="0.25">
      <c r="A1017" s="2" t="s">
        <v>197</v>
      </c>
      <c r="B1017" s="673" t="str">
        <f t="shared" si="24"/>
        <v>Priemonės tikslas, ryšys su pagrindiniu BŽŪP tikslu ir VVG teritorijos poreikiais (problemomis ir (arba) potencialu), ryšys su VPS tema (jei taikoma)</v>
      </c>
      <c r="C1017" s="677">
        <f>'10'!Q17</f>
        <v>0</v>
      </c>
    </row>
    <row r="1018" spans="1:3" x14ac:dyDescent="0.25">
      <c r="A1018" s="2" t="s">
        <v>198</v>
      </c>
      <c r="B1018" s="671" t="str">
        <f t="shared" si="24"/>
        <v>Pokytis, kurio siekiama VPS priemone</v>
      </c>
      <c r="C1018" s="677">
        <f>'10'!Q18</f>
        <v>0</v>
      </c>
    </row>
    <row r="1019" spans="1:3" ht="30" x14ac:dyDescent="0.25">
      <c r="A1019" s="2" t="s">
        <v>199</v>
      </c>
      <c r="B1019" s="509" t="str">
        <f t="shared" si="24"/>
        <v>Kaip priemonė prisidės prie horizontalaus tikslo d įgyvendinimo? (pildoma, jei taikoma)</v>
      </c>
      <c r="C1019" s="677">
        <f>'10'!Q19</f>
        <v>0</v>
      </c>
    </row>
    <row r="1020" spans="1:3" ht="30" x14ac:dyDescent="0.25">
      <c r="A1020" s="2" t="s">
        <v>200</v>
      </c>
      <c r="B1020" s="509" t="str">
        <f t="shared" si="24"/>
        <v>Kaip priemonė prisidės prie horizontalaus tikslo e įgyvendinimo? (pildoma, jei taikoma)</v>
      </c>
      <c r="C1020" s="677">
        <f>'10'!Q20</f>
        <v>0</v>
      </c>
    </row>
    <row r="1021" spans="1:3" ht="30" x14ac:dyDescent="0.25">
      <c r="A1021" s="2" t="s">
        <v>201</v>
      </c>
      <c r="B1021" s="509" t="str">
        <f t="shared" si="24"/>
        <v>Kaip priemonė prisidės prie horizontalaus tikslo f įgyvendinimo? (pildoma, jei taikoma)</v>
      </c>
      <c r="C1021" s="677">
        <f>'10'!Q21</f>
        <v>0</v>
      </c>
    </row>
    <row r="1022" spans="1:3" ht="30" x14ac:dyDescent="0.25">
      <c r="A1022" s="2" t="s">
        <v>202</v>
      </c>
      <c r="B1022" s="509" t="str">
        <f t="shared" si="24"/>
        <v>Kaip priemonė prisidės prie horizontalaus tikslo i įgyvendinimo? (pildoma, jei taikoma)</v>
      </c>
      <c r="C1022" s="677">
        <f>'10'!Q22</f>
        <v>0</v>
      </c>
    </row>
    <row r="1023" spans="1:3" ht="30" x14ac:dyDescent="0.25">
      <c r="A1023" s="2" t="s">
        <v>203</v>
      </c>
      <c r="B1023" s="675" t="str">
        <f t="shared" si="24"/>
        <v>B dalis. Pareiškėjų ir projektų tinkamumo sąlygos, projektų atrankos principai:</v>
      </c>
      <c r="C1023" s="676"/>
    </row>
    <row r="1024" spans="1:3" x14ac:dyDescent="0.25">
      <c r="A1024" s="2" t="s">
        <v>204</v>
      </c>
      <c r="B1024" s="509" t="str">
        <f t="shared" si="24"/>
        <v>Pagal priemonę remiamos veiklos</v>
      </c>
      <c r="C1024" s="677">
        <f>'10'!Q24</f>
        <v>0</v>
      </c>
    </row>
    <row r="1025" spans="1:3" ht="30" x14ac:dyDescent="0.25">
      <c r="A1025" s="2" t="s">
        <v>205</v>
      </c>
      <c r="B1025" s="671" t="str">
        <f t="shared" si="24"/>
        <v>Tinkami pareiškėjai ir partneriai (jei taikomas reikalavimas projektus įgyvendinti su partneriais)</v>
      </c>
      <c r="C1025" s="677">
        <f>'10'!Q25</f>
        <v>0</v>
      </c>
    </row>
    <row r="1026" spans="1:3" ht="30" x14ac:dyDescent="0.25">
      <c r="A1026" s="2" t="s">
        <v>206</v>
      </c>
      <c r="B1026" s="671" t="str">
        <f t="shared" si="24"/>
        <v>Priemonės tikslinė grupė (pildoma, jei nesutampa su tinkamais pareiškėjais ir (arba) partneriais)</v>
      </c>
      <c r="C1026" s="677">
        <f>'10'!Q26</f>
        <v>0</v>
      </c>
    </row>
    <row r="1027" spans="1:3" x14ac:dyDescent="0.25">
      <c r="A1027" s="2" t="s">
        <v>725</v>
      </c>
      <c r="B1027" s="509" t="str">
        <f t="shared" si="24"/>
        <v>Tinkamumo sąlygos pareiškėjams ir projektams</v>
      </c>
      <c r="C1027" s="677">
        <f>'10'!Q27</f>
        <v>0</v>
      </c>
    </row>
    <row r="1028" spans="1:3" x14ac:dyDescent="0.25">
      <c r="A1028" s="2" t="s">
        <v>726</v>
      </c>
      <c r="B1028" s="673" t="str">
        <f t="shared" si="24"/>
        <v>Projektų atrankos principai</v>
      </c>
      <c r="C1028" s="677">
        <f>'10'!Q28</f>
        <v>0</v>
      </c>
    </row>
    <row r="1029" spans="1:3" x14ac:dyDescent="0.25">
      <c r="A1029" s="2" t="s">
        <v>727</v>
      </c>
      <c r="B1029" s="509" t="str">
        <f t="shared" si="24"/>
        <v>Planuojamų kvietimų teikti paraiškas skaičius</v>
      </c>
      <c r="C1029" s="670">
        <f>'10'!Q29</f>
        <v>0</v>
      </c>
    </row>
    <row r="1030" spans="1:3" x14ac:dyDescent="0.25">
      <c r="A1030" s="2" t="s">
        <v>728</v>
      </c>
      <c r="B1030" s="651" t="str">
        <f t="shared" si="24"/>
        <v>C dalis. Paramos dydžiai:</v>
      </c>
      <c r="C1030" s="676"/>
    </row>
    <row r="1031" spans="1:3" x14ac:dyDescent="0.25">
      <c r="A1031" s="2" t="s">
        <v>729</v>
      </c>
      <c r="B1031" s="509" t="str">
        <f t="shared" si="24"/>
        <v>Didžiausia paramos suma vietos projektui, Eur</v>
      </c>
      <c r="C1031" s="677">
        <f>'10'!Q31</f>
        <v>0</v>
      </c>
    </row>
    <row r="1032" spans="1:3" x14ac:dyDescent="0.25">
      <c r="A1032" s="2" t="s">
        <v>730</v>
      </c>
      <c r="B1032" s="509" t="str">
        <f t="shared" si="24"/>
        <v xml:space="preserve">Paramos lyginamoji dalis, proc. </v>
      </c>
      <c r="C1032" s="677">
        <f>'10'!Q32</f>
        <v>0</v>
      </c>
    </row>
    <row r="1033" spans="1:3" x14ac:dyDescent="0.25">
      <c r="A1033" s="2" t="s">
        <v>731</v>
      </c>
      <c r="B1033" s="509" t="str">
        <f t="shared" si="24"/>
        <v>Planuojama paramos suma priemonei, Eur</v>
      </c>
      <c r="C1033" s="678">
        <f>'10'!Q33</f>
        <v>0</v>
      </c>
    </row>
    <row r="1034" spans="1:3" x14ac:dyDescent="0.25">
      <c r="A1034" s="2" t="s">
        <v>732</v>
      </c>
      <c r="B1034" s="509" t="str">
        <f t="shared" si="24"/>
        <v>Planuojama paremti projektų (rodiklis L700)</v>
      </c>
      <c r="C1034" s="679">
        <f>'10'!Q34</f>
        <v>0</v>
      </c>
    </row>
    <row r="1035" spans="1:3" x14ac:dyDescent="0.25">
      <c r="A1035" s="2" t="s">
        <v>733</v>
      </c>
      <c r="B1035" s="509" t="str">
        <f t="shared" si="24"/>
        <v>Paaiškinimas, kaip nustatyta rodiklio L700 reikšmė</v>
      </c>
      <c r="C1035" s="677">
        <f>'10'!Q35</f>
        <v>0</v>
      </c>
    </row>
    <row r="1036" spans="1:3" ht="30" x14ac:dyDescent="0.25">
      <c r="A1036" s="2" t="s">
        <v>734</v>
      </c>
      <c r="B1036" s="651" t="str">
        <f t="shared" si="24"/>
        <v>D dalis. Priemonės indėlis į ES ir nacionalinių horizontaliųjų principų įgyvendinimą:</v>
      </c>
      <c r="C1036" s="676"/>
    </row>
    <row r="1037" spans="1:3" x14ac:dyDescent="0.25">
      <c r="A1037" s="2" t="s">
        <v>735</v>
      </c>
      <c r="B1037" s="680" t="str">
        <f t="shared" si="24"/>
        <v>Subregioninės vietovės principas:</v>
      </c>
      <c r="C1037" s="676"/>
    </row>
    <row r="1038" spans="1:3" ht="30" x14ac:dyDescent="0.25">
      <c r="A1038" s="2" t="s">
        <v>736</v>
      </c>
      <c r="B1038" s="509" t="str">
        <f t="shared" si="24"/>
        <v>Ar siekiama, kad pagal priemonę finansuojami projektai apimtų visas VVG teritorijos seniūnijas?</v>
      </c>
      <c r="C1038" s="672" t="str">
        <f>'10'!Q38</f>
        <v>Ne</v>
      </c>
    </row>
    <row r="1039" spans="1:3" x14ac:dyDescent="0.25">
      <c r="A1039" s="2" t="s">
        <v>737</v>
      </c>
      <c r="B1039" s="509" t="str">
        <f t="shared" si="24"/>
        <v>Pasirinkimo pagrindimas</v>
      </c>
      <c r="C1039" s="677">
        <f>'10'!Q39</f>
        <v>0</v>
      </c>
    </row>
    <row r="1040" spans="1:3" x14ac:dyDescent="0.25">
      <c r="A1040" s="2" t="s">
        <v>738</v>
      </c>
      <c r="B1040" s="680" t="str">
        <f t="shared" si="24"/>
        <v>Partnerystės principas:</v>
      </c>
      <c r="C1040" s="676"/>
    </row>
    <row r="1041" spans="1:3" ht="30" x14ac:dyDescent="0.25">
      <c r="A1041" s="2" t="s">
        <v>739</v>
      </c>
      <c r="B1041" s="509" t="str">
        <f t="shared" si="24"/>
        <v>Ar siekiama, kad pagal priemonę finansuojami projektai būtų vykdomi su partneriais?</v>
      </c>
      <c r="C1041" s="672" t="str">
        <f>'10'!Q41</f>
        <v>Ne</v>
      </c>
    </row>
    <row r="1042" spans="1:3" x14ac:dyDescent="0.25">
      <c r="A1042" s="2" t="s">
        <v>740</v>
      </c>
      <c r="B1042" s="509" t="str">
        <f t="shared" si="24"/>
        <v>Pasirinkimo pagrindimas</v>
      </c>
      <c r="C1042" s="677">
        <f>'10'!Q42</f>
        <v>0</v>
      </c>
    </row>
    <row r="1043" spans="1:3" x14ac:dyDescent="0.25">
      <c r="A1043" s="2" t="s">
        <v>741</v>
      </c>
      <c r="B1043" s="680" t="str">
        <f t="shared" si="24"/>
        <v>Inovacijų principas:</v>
      </c>
      <c r="C1043" s="676"/>
    </row>
    <row r="1044" spans="1:3" ht="30" x14ac:dyDescent="0.25">
      <c r="A1044" s="2" t="s">
        <v>742</v>
      </c>
      <c r="B1044" s="509" t="str">
        <f t="shared" si="24"/>
        <v>Ar siekiama, kad pagal priemonę finansuojami projektai būtų skirti inovacijoms vietos lygiu diegti?</v>
      </c>
      <c r="C1044" s="672" t="str">
        <f>'10'!Q44</f>
        <v>Ne</v>
      </c>
    </row>
    <row r="1045" spans="1:3" x14ac:dyDescent="0.25">
      <c r="A1045" s="2" t="s">
        <v>743</v>
      </c>
      <c r="B1045" s="509" t="str">
        <f t="shared" si="24"/>
        <v>Pasirinkimo pagrindimas</v>
      </c>
      <c r="C1045" s="677">
        <f>'10'!Q45</f>
        <v>0</v>
      </c>
    </row>
    <row r="1046" spans="1:3" ht="30" x14ac:dyDescent="0.25">
      <c r="A1046" s="2" t="s">
        <v>744</v>
      </c>
      <c r="B1046" s="509" t="str">
        <f t="shared" si="24"/>
        <v>Planuojama paremti projektų, skirtų inovacijoms vietos lygiu diegti (rodiklis L710)</v>
      </c>
      <c r="C1046" s="679">
        <f>'10'!Q46</f>
        <v>0</v>
      </c>
    </row>
    <row r="1047" spans="1:3" x14ac:dyDescent="0.25">
      <c r="A1047" s="2" t="s">
        <v>745</v>
      </c>
      <c r="B1047" s="680" t="str">
        <f t="shared" si="24"/>
        <v>Lyčių lygybė ir nediskriminavimas:</v>
      </c>
      <c r="C1047" s="676"/>
    </row>
    <row r="1048" spans="1:3" ht="30" x14ac:dyDescent="0.25">
      <c r="A1048" s="2" t="s">
        <v>746</v>
      </c>
      <c r="B1048" s="509" t="str">
        <f t="shared" si="24"/>
        <v>Ar pagal priemonę finansuojami projektai, skirti lyčių lygybei ir nediskriminavimui?</v>
      </c>
      <c r="C1048" s="672" t="str">
        <f>'10'!Q48</f>
        <v>Ne</v>
      </c>
    </row>
    <row r="1049" spans="1:3" x14ac:dyDescent="0.25">
      <c r="A1049" s="2" t="s">
        <v>747</v>
      </c>
      <c r="B1049" s="509" t="str">
        <f t="shared" si="24"/>
        <v>Pasirinkimo pagrindimas (jei taip, kaip bus užtikrinta)</v>
      </c>
      <c r="C1049" s="677">
        <f>'10'!Q49</f>
        <v>0</v>
      </c>
    </row>
    <row r="1050" spans="1:3" x14ac:dyDescent="0.25">
      <c r="A1050" s="2" t="s">
        <v>748</v>
      </c>
      <c r="B1050" s="680" t="str">
        <f t="shared" si="24"/>
        <v>Jaunimas:</v>
      </c>
      <c r="C1050" s="676"/>
    </row>
    <row r="1051" spans="1:3" ht="30" x14ac:dyDescent="0.25">
      <c r="A1051" s="2" t="s">
        <v>749</v>
      </c>
      <c r="B1051" s="509" t="str">
        <f t="shared" si="24"/>
        <v>Ar pagal priemonę finansuojami projektai, skirti jaunimui?</v>
      </c>
      <c r="C1051" s="672" t="str">
        <f>'10'!Q51</f>
        <v>Ne</v>
      </c>
    </row>
    <row r="1052" spans="1:3" x14ac:dyDescent="0.25">
      <c r="A1052" s="2" t="s">
        <v>750</v>
      </c>
      <c r="B1052" s="509" t="str">
        <f t="shared" si="24"/>
        <v>Pasirinkimo pagrindimas (jei taip, kaip bus užtikrinta)</v>
      </c>
      <c r="C1052" s="677">
        <f>'10'!Q52</f>
        <v>0</v>
      </c>
    </row>
    <row r="1053" spans="1:3" x14ac:dyDescent="0.25">
      <c r="A1053" s="2" t="s">
        <v>751</v>
      </c>
      <c r="B1053" s="675" t="str">
        <f t="shared" si="24"/>
        <v>E dalis. Priemonės rezultato rodikliai:</v>
      </c>
      <c r="C1053" s="676"/>
    </row>
    <row r="1054" spans="1:3" x14ac:dyDescent="0.25">
      <c r="A1054" s="2" t="s">
        <v>752</v>
      </c>
      <c r="B1054" s="680" t="str">
        <f t="shared" si="24"/>
        <v>SP rezultato rodiklių taikymas priemonei:</v>
      </c>
      <c r="C1054" s="676"/>
    </row>
    <row r="1055" spans="1:3" x14ac:dyDescent="0.25">
      <c r="A1055" s="2" t="s">
        <v>753</v>
      </c>
      <c r="B1055" s="681" t="str">
        <f t="shared" si="24"/>
        <v>R.3</v>
      </c>
      <c r="C1055" s="687" t="str">
        <f>'10'!Q55</f>
        <v>Ne</v>
      </c>
    </row>
    <row r="1056" spans="1:3" x14ac:dyDescent="0.25">
      <c r="A1056" s="2" t="s">
        <v>754</v>
      </c>
      <c r="B1056" s="681" t="str">
        <f t="shared" si="24"/>
        <v>R.37</v>
      </c>
      <c r="C1056" s="687" t="str">
        <f>'10'!Q56</f>
        <v>Ne</v>
      </c>
    </row>
    <row r="1057" spans="1:3" x14ac:dyDescent="0.25">
      <c r="A1057" s="2" t="s">
        <v>755</v>
      </c>
      <c r="B1057" s="681" t="str">
        <f t="shared" si="24"/>
        <v>R.39</v>
      </c>
      <c r="C1057" s="687" t="str">
        <f>'10'!Q57</f>
        <v>Ne</v>
      </c>
    </row>
    <row r="1058" spans="1:3" x14ac:dyDescent="0.25">
      <c r="A1058" s="2" t="s">
        <v>756</v>
      </c>
      <c r="B1058" s="681" t="str">
        <f t="shared" si="24"/>
        <v>R.41</v>
      </c>
      <c r="C1058" s="687" t="str">
        <f>'10'!Q58</f>
        <v>Ne</v>
      </c>
    </row>
    <row r="1059" spans="1:3" x14ac:dyDescent="0.25">
      <c r="A1059" s="2" t="s">
        <v>757</v>
      </c>
      <c r="B1059" s="681" t="str">
        <f t="shared" si="24"/>
        <v>R.42</v>
      </c>
      <c r="C1059" s="687" t="str">
        <f>'10'!Q59</f>
        <v>Ne</v>
      </c>
    </row>
    <row r="1060" spans="1:3" x14ac:dyDescent="0.25">
      <c r="A1060" s="2" t="s">
        <v>758</v>
      </c>
      <c r="B1060" s="680" t="str">
        <f t="shared" si="24"/>
        <v>VPS rodiklių taikymas priemonei:</v>
      </c>
      <c r="C1060" s="688"/>
    </row>
    <row r="1061" spans="1:3" x14ac:dyDescent="0.25">
      <c r="A1061" s="2" t="s">
        <v>759</v>
      </c>
      <c r="B1061" s="681" t="str">
        <f t="shared" si="24"/>
        <v>RASE-P.1</v>
      </c>
      <c r="C1061" s="687" t="str">
        <f>'10'!Q61</f>
        <v>Ne</v>
      </c>
    </row>
    <row r="1062" spans="1:3" x14ac:dyDescent="0.25">
      <c r="A1062" s="2" t="s">
        <v>760</v>
      </c>
      <c r="B1062" s="681" t="str">
        <f t="shared" si="24"/>
        <v>RASE-P.2</v>
      </c>
      <c r="C1062" s="687" t="str">
        <f>'10'!Q62</f>
        <v>Ne</v>
      </c>
    </row>
    <row r="1063" spans="1:3" x14ac:dyDescent="0.25">
      <c r="A1063" s="2" t="s">
        <v>761</v>
      </c>
      <c r="B1063" s="681" t="str">
        <f t="shared" si="24"/>
        <v>RASE-P.3</v>
      </c>
      <c r="C1063" s="687" t="str">
        <f>'10'!Q63</f>
        <v>Ne</v>
      </c>
    </row>
    <row r="1064" spans="1:3" x14ac:dyDescent="0.25">
      <c r="A1064" s="2" t="s">
        <v>762</v>
      </c>
      <c r="B1064" s="681" t="str">
        <f t="shared" si="24"/>
        <v>RASE-P.4</v>
      </c>
      <c r="C1064" s="687" t="str">
        <f>'10'!Q64</f>
        <v>Ne</v>
      </c>
    </row>
    <row r="1065" spans="1:3" x14ac:dyDescent="0.25">
      <c r="A1065" s="2" t="s">
        <v>763</v>
      </c>
      <c r="B1065" s="681" t="str">
        <f t="shared" si="24"/>
        <v>RASE-P.5</v>
      </c>
      <c r="C1065" s="687" t="str">
        <f>'10'!Q65</f>
        <v>Ne</v>
      </c>
    </row>
    <row r="1066" spans="1:3" x14ac:dyDescent="0.25">
      <c r="A1066" s="2" t="s">
        <v>764</v>
      </c>
      <c r="B1066" s="681" t="str">
        <f t="shared" si="24"/>
        <v>RASE-P.6</v>
      </c>
      <c r="C1066" s="687" t="str">
        <f>'10'!Q66</f>
        <v>Ne</v>
      </c>
    </row>
    <row r="1067" spans="1:3" x14ac:dyDescent="0.25">
      <c r="A1067" s="2" t="s">
        <v>765</v>
      </c>
      <c r="B1067" s="681" t="str">
        <f t="shared" si="24"/>
        <v>RASE-P.7</v>
      </c>
      <c r="C1067" s="687" t="str">
        <f>'10'!Q67</f>
        <v>Ne</v>
      </c>
    </row>
    <row r="1068" spans="1:3" x14ac:dyDescent="0.25">
      <c r="A1068" s="2" t="s">
        <v>766</v>
      </c>
      <c r="B1068" s="681" t="str">
        <f t="shared" si="24"/>
        <v>RASE-P.8</v>
      </c>
      <c r="C1068" s="687" t="str">
        <f>'10'!Q68</f>
        <v>Ne</v>
      </c>
    </row>
    <row r="1069" spans="1:3" x14ac:dyDescent="0.25">
      <c r="A1069" s="2" t="s">
        <v>767</v>
      </c>
      <c r="B1069" s="681" t="str">
        <f t="shared" si="24"/>
        <v>RASE-P.9</v>
      </c>
      <c r="C1069" s="687" t="str">
        <f>'10'!Q69</f>
        <v>Ne</v>
      </c>
    </row>
    <row r="1070" spans="1:3" x14ac:dyDescent="0.25">
      <c r="A1070" s="2" t="s">
        <v>768</v>
      </c>
      <c r="B1070" s="683" t="str">
        <f t="shared" si="24"/>
        <v>RASE-P.10</v>
      </c>
      <c r="C1070" s="689" t="str">
        <f>'10'!Q70</f>
        <v>Ne</v>
      </c>
    </row>
    <row r="1071" spans="1:3" x14ac:dyDescent="0.25">
      <c r="A1071" s="2" t="s">
        <v>769</v>
      </c>
      <c r="B1071" s="675" t="str">
        <f t="shared" si="24"/>
        <v>F dalis. Pagal priemonę remiamų projektų pobūdis:</v>
      </c>
      <c r="C1071" s="676"/>
    </row>
    <row r="1072" spans="1:3" x14ac:dyDescent="0.25">
      <c r="A1072" s="2" t="s">
        <v>770</v>
      </c>
      <c r="B1072" s="671" t="str">
        <f t="shared" ref="B1072:B1081" si="25">B995</f>
        <v>Remiami pelno projektai</v>
      </c>
      <c r="C1072" s="672" t="str">
        <f>'10'!Q72</f>
        <v>Ne</v>
      </c>
    </row>
    <row r="1073" spans="1:3" ht="60" x14ac:dyDescent="0.25">
      <c r="A1073" s="2" t="s">
        <v>771</v>
      </c>
      <c r="B1073" s="673" t="str">
        <f t="shared" si="25"/>
        <v>Remiami projektai, susiję su žinių perdavimu, įskaitant konsultacijas, mokymą ir keitimąsi žiniomis apie tvarią, ekonominę, socialinę, aplinką ir klimatą tausojančią veiklą (aktualu rodikliui L801)</v>
      </c>
      <c r="C1073" s="672" t="str">
        <f>'10'!Q73</f>
        <v>Ne</v>
      </c>
    </row>
    <row r="1074" spans="1:3" ht="75" x14ac:dyDescent="0.25">
      <c r="A1074" s="2" t="s">
        <v>772</v>
      </c>
      <c r="B1074" s="673" t="str">
        <f t="shared" si="25"/>
        <v>Remiami projektai, susiję su gamintojų organizacijomis, vietinėmis rinkomis, trumpomis tiekimo grandinėmis ir kokybės schemomis, įskaitant paramą investicijoms, rinkodaros veiklą ir kt. (aktualu rodikliui L802)</v>
      </c>
      <c r="C1074" s="672" t="str">
        <f>'10'!Q74</f>
        <v>Ne</v>
      </c>
    </row>
    <row r="1075" spans="1:3" ht="45" x14ac:dyDescent="0.25">
      <c r="A1075" s="2" t="s">
        <v>773</v>
      </c>
      <c r="B1075" s="673" t="str">
        <f t="shared" si="25"/>
        <v>Remiami projektai, susiję su atsinaujinančios energijos gamybos pajėgumais, įskaitant biologinę (aktualu rodikliui L803)</v>
      </c>
      <c r="C1075" s="672" t="str">
        <f>'10'!Q75</f>
        <v>Ne</v>
      </c>
    </row>
    <row r="1076" spans="1:3" ht="60" x14ac:dyDescent="0.25">
      <c r="A1076" s="2" t="s">
        <v>774</v>
      </c>
      <c r="B1076" s="673" t="str">
        <f t="shared" si="25"/>
        <v>Remiami projektai, prisidedantys prie aplinkos tvarumo, klimato kaitos švelninimo bei prisitaikymo prie jos tikslų įgyvendinimo kaimo vietovėse (aktualu rodikliui L804)</v>
      </c>
      <c r="C1076" s="672" t="str">
        <f>'10'!Q76</f>
        <v>Ne</v>
      </c>
    </row>
    <row r="1077" spans="1:3" ht="30" x14ac:dyDescent="0.25">
      <c r="A1077" s="2" t="s">
        <v>775</v>
      </c>
      <c r="B1077" s="673" t="str">
        <f t="shared" si="25"/>
        <v>Remiami projektai, kurie kuria darbo vietas (aktualu rodikliui L805)</v>
      </c>
      <c r="C1077" s="672" t="str">
        <f>'10'!Q77</f>
        <v>Ne</v>
      </c>
    </row>
    <row r="1078" spans="1:3" ht="30" x14ac:dyDescent="0.25">
      <c r="A1078" s="2" t="s">
        <v>776</v>
      </c>
      <c r="B1078" s="673" t="str">
        <f t="shared" si="25"/>
        <v>Remiami kaimo verslų, įskaitant bioekonomiką, projektai (aktualu rodikliui L 806)</v>
      </c>
      <c r="C1078" s="672" t="str">
        <f>'10'!Q78</f>
        <v>Ne</v>
      </c>
    </row>
    <row r="1079" spans="1:3" ht="30" x14ac:dyDescent="0.25">
      <c r="A1079" s="2" t="s">
        <v>777</v>
      </c>
      <c r="B1079" s="673" t="str">
        <f t="shared" si="25"/>
        <v>Remiami projektai, susiję su sumanių kaimų strategijomis (aktualu rodikliui L807)</v>
      </c>
      <c r="C1079" s="672" t="str">
        <f>'10'!Q79</f>
        <v>Ne</v>
      </c>
    </row>
    <row r="1080" spans="1:3" ht="30" x14ac:dyDescent="0.25">
      <c r="A1080" s="2" t="s">
        <v>778</v>
      </c>
      <c r="B1080" s="673" t="str">
        <f t="shared" si="25"/>
        <v>Remiami projektai, gerinantys paslaugų prieinamumą ir infrastruktūrą (aktualu rodikliui L808)</v>
      </c>
      <c r="C1080" s="672" t="str">
        <f>'10'!Q80</f>
        <v>Ne</v>
      </c>
    </row>
    <row r="1081" spans="1:3" ht="30" x14ac:dyDescent="0.25">
      <c r="A1081" s="2" t="s">
        <v>779</v>
      </c>
      <c r="B1081" s="673" t="str">
        <f t="shared" si="25"/>
        <v>Remiami socialinės įtraukties projektai (aktualu rodikliui L809)</v>
      </c>
      <c r="C1081" s="672" t="str">
        <f>'10'!Q81</f>
        <v>Ne</v>
      </c>
    </row>
    <row r="1082" spans="1:3" x14ac:dyDescent="0.25">
      <c r="A1082" s="2"/>
      <c r="B1082" s="649"/>
      <c r="C1082" s="685"/>
    </row>
    <row r="1083" spans="1:3" x14ac:dyDescent="0.25">
      <c r="A1083" s="1"/>
      <c r="B1083" s="362"/>
      <c r="C1083" s="686" t="str">
        <f>'10'!R6</f>
        <v>15 priemonė</v>
      </c>
    </row>
    <row r="1084" spans="1:3" x14ac:dyDescent="0.25">
      <c r="A1084" s="2" t="s">
        <v>188</v>
      </c>
      <c r="B1084" s="509" t="str">
        <f>B1007</f>
        <v>Priemonės pavadinimas</v>
      </c>
      <c r="C1084" s="670">
        <f>'10'!R7</f>
        <v>0</v>
      </c>
    </row>
    <row r="1085" spans="1:3" x14ac:dyDescent="0.25">
      <c r="A1085" s="2" t="s">
        <v>189</v>
      </c>
      <c r="B1085" s="671" t="str">
        <f t="shared" ref="B1085:B1148" si="26">B1008</f>
        <v>Priemonės rūšis</v>
      </c>
      <c r="C1085" s="670">
        <f>'10'!R8</f>
        <v>0</v>
      </c>
    </row>
    <row r="1086" spans="1:3" ht="30" x14ac:dyDescent="0.25">
      <c r="A1086" s="2" t="s">
        <v>190</v>
      </c>
      <c r="B1086" s="671" t="str">
        <f t="shared" si="26"/>
        <v>VVG teritorijos poreikių, kuriuos tenkina priemonė, skaičius</v>
      </c>
      <c r="C1086" s="670">
        <f>'10'!R9</f>
        <v>0</v>
      </c>
    </row>
    <row r="1087" spans="1:3" x14ac:dyDescent="0.25">
      <c r="A1087" s="2" t="s">
        <v>191</v>
      </c>
      <c r="B1087" s="671" t="str">
        <f t="shared" si="26"/>
        <v>BŽŪP tikslų, kuriuos įgyvendina priemonė, skaičius</v>
      </c>
      <c r="C1087" s="670">
        <f>'10'!R10</f>
        <v>0</v>
      </c>
    </row>
    <row r="1088" spans="1:3" x14ac:dyDescent="0.25">
      <c r="A1088" s="2" t="s">
        <v>192</v>
      </c>
      <c r="B1088" s="671" t="str">
        <f t="shared" si="26"/>
        <v>Pagrindinis BŽŪP tikslas, kurį įgyvendina VPS priemonė</v>
      </c>
      <c r="C1088" s="672" t="str">
        <f>'10'!R11</f>
        <v>Pasirinkite</v>
      </c>
    </row>
    <row r="1089" spans="1:3" ht="30" x14ac:dyDescent="0.25">
      <c r="A1089" s="2" t="s">
        <v>193</v>
      </c>
      <c r="B1089" s="673" t="str">
        <f t="shared" si="26"/>
        <v>Ar priemonė prisideda prie 4 konkretaus BŽŪP tikslo? (tikslas nurodytas 5 lape)</v>
      </c>
      <c r="C1089" s="672" t="str">
        <f>'10'!R12</f>
        <v>Ne</v>
      </c>
    </row>
    <row r="1090" spans="1:3" ht="30" x14ac:dyDescent="0.25">
      <c r="A1090" s="2" t="s">
        <v>194</v>
      </c>
      <c r="B1090" s="673" t="str">
        <f t="shared" si="26"/>
        <v>Ar priemonė prisideda prie 5 konkretaus BŽŪP tikslo? (tikslas nurodytas 5 lape)</v>
      </c>
      <c r="C1090" s="672" t="str">
        <f>'10'!R13</f>
        <v>Ne</v>
      </c>
    </row>
    <row r="1091" spans="1:3" ht="30" x14ac:dyDescent="0.25">
      <c r="A1091" s="2" t="s">
        <v>195</v>
      </c>
      <c r="B1091" s="673" t="str">
        <f t="shared" si="26"/>
        <v>Ar priemonė prisideda prie 6 konkretaus BŽŪP tikslo? (tikslas nurodytas 5 lape)</v>
      </c>
      <c r="C1091" s="672" t="str">
        <f>'10'!R14</f>
        <v>Ne</v>
      </c>
    </row>
    <row r="1092" spans="1:3" ht="30" x14ac:dyDescent="0.25">
      <c r="A1092" s="2" t="s">
        <v>196</v>
      </c>
      <c r="B1092" s="673" t="str">
        <f t="shared" si="26"/>
        <v>Ar priemonė prisideda prie 9 konkretaus BŽŪP tikslo? (tikslas nurodytas 5 lape)</v>
      </c>
      <c r="C1092" s="672" t="str">
        <f>'10'!R15</f>
        <v>Ne</v>
      </c>
    </row>
    <row r="1093" spans="1:3" x14ac:dyDescent="0.25">
      <c r="A1093" s="2" t="s">
        <v>94</v>
      </c>
      <c r="B1093" s="675" t="str">
        <f t="shared" si="26"/>
        <v>A dalis. Priemonės intervencijos logika:</v>
      </c>
      <c r="C1093" s="676"/>
    </row>
    <row r="1094" spans="1:3" ht="45" x14ac:dyDescent="0.25">
      <c r="A1094" s="2" t="s">
        <v>197</v>
      </c>
      <c r="B1094" s="673" t="str">
        <f t="shared" si="26"/>
        <v>Priemonės tikslas, ryšys su pagrindiniu BŽŪP tikslu ir VVG teritorijos poreikiais (problemomis ir (arba) potencialu), ryšys su VPS tema (jei taikoma)</v>
      </c>
      <c r="C1094" s="677">
        <f>'10'!R17</f>
        <v>0</v>
      </c>
    </row>
    <row r="1095" spans="1:3" x14ac:dyDescent="0.25">
      <c r="A1095" s="2" t="s">
        <v>198</v>
      </c>
      <c r="B1095" s="671" t="str">
        <f t="shared" si="26"/>
        <v>Pokytis, kurio siekiama VPS priemone</v>
      </c>
      <c r="C1095" s="677">
        <f>'10'!R18</f>
        <v>0</v>
      </c>
    </row>
    <row r="1096" spans="1:3" ht="30" x14ac:dyDescent="0.25">
      <c r="A1096" s="2" t="s">
        <v>199</v>
      </c>
      <c r="B1096" s="509" t="str">
        <f t="shared" si="26"/>
        <v>Kaip priemonė prisidės prie horizontalaus tikslo d įgyvendinimo? (pildoma, jei taikoma)</v>
      </c>
      <c r="C1096" s="677">
        <f>'10'!R19</f>
        <v>0</v>
      </c>
    </row>
    <row r="1097" spans="1:3" ht="30" x14ac:dyDescent="0.25">
      <c r="A1097" s="2" t="s">
        <v>200</v>
      </c>
      <c r="B1097" s="509" t="str">
        <f t="shared" si="26"/>
        <v>Kaip priemonė prisidės prie horizontalaus tikslo e įgyvendinimo? (pildoma, jei taikoma)</v>
      </c>
      <c r="C1097" s="677">
        <f>'10'!R20</f>
        <v>0</v>
      </c>
    </row>
    <row r="1098" spans="1:3" ht="30" x14ac:dyDescent="0.25">
      <c r="A1098" s="2" t="s">
        <v>201</v>
      </c>
      <c r="B1098" s="509" t="str">
        <f t="shared" si="26"/>
        <v>Kaip priemonė prisidės prie horizontalaus tikslo f įgyvendinimo? (pildoma, jei taikoma)</v>
      </c>
      <c r="C1098" s="677">
        <f>'10'!R21</f>
        <v>0</v>
      </c>
    </row>
    <row r="1099" spans="1:3" ht="30" x14ac:dyDescent="0.25">
      <c r="A1099" s="2" t="s">
        <v>202</v>
      </c>
      <c r="B1099" s="509" t="str">
        <f t="shared" si="26"/>
        <v>Kaip priemonė prisidės prie horizontalaus tikslo i įgyvendinimo? (pildoma, jei taikoma)</v>
      </c>
      <c r="C1099" s="677">
        <f>'10'!R22</f>
        <v>0</v>
      </c>
    </row>
    <row r="1100" spans="1:3" ht="30" x14ac:dyDescent="0.25">
      <c r="A1100" s="2" t="s">
        <v>203</v>
      </c>
      <c r="B1100" s="675" t="str">
        <f t="shared" si="26"/>
        <v>B dalis. Pareiškėjų ir projektų tinkamumo sąlygos, projektų atrankos principai:</v>
      </c>
      <c r="C1100" s="676"/>
    </row>
    <row r="1101" spans="1:3" x14ac:dyDescent="0.25">
      <c r="A1101" s="2" t="s">
        <v>204</v>
      </c>
      <c r="B1101" s="509" t="str">
        <f t="shared" si="26"/>
        <v>Pagal priemonę remiamos veiklos</v>
      </c>
      <c r="C1101" s="677">
        <f>'10'!R24</f>
        <v>0</v>
      </c>
    </row>
    <row r="1102" spans="1:3" ht="30" x14ac:dyDescent="0.25">
      <c r="A1102" s="2" t="s">
        <v>205</v>
      </c>
      <c r="B1102" s="671" t="str">
        <f t="shared" si="26"/>
        <v>Tinkami pareiškėjai ir partneriai (jei taikomas reikalavimas projektus įgyvendinti su partneriais)</v>
      </c>
      <c r="C1102" s="677">
        <f>'10'!R25</f>
        <v>0</v>
      </c>
    </row>
    <row r="1103" spans="1:3" ht="30" x14ac:dyDescent="0.25">
      <c r="A1103" s="2" t="s">
        <v>206</v>
      </c>
      <c r="B1103" s="671" t="str">
        <f t="shared" si="26"/>
        <v>Priemonės tikslinė grupė (pildoma, jei nesutampa su tinkamais pareiškėjais ir (arba) partneriais)</v>
      </c>
      <c r="C1103" s="677">
        <f>'10'!R26</f>
        <v>0</v>
      </c>
    </row>
    <row r="1104" spans="1:3" x14ac:dyDescent="0.25">
      <c r="A1104" s="2" t="s">
        <v>725</v>
      </c>
      <c r="B1104" s="509" t="str">
        <f t="shared" si="26"/>
        <v>Tinkamumo sąlygos pareiškėjams ir projektams</v>
      </c>
      <c r="C1104" s="677">
        <f>'10'!R27</f>
        <v>0</v>
      </c>
    </row>
    <row r="1105" spans="1:3" x14ac:dyDescent="0.25">
      <c r="A1105" s="2" t="s">
        <v>726</v>
      </c>
      <c r="B1105" s="673" t="str">
        <f t="shared" si="26"/>
        <v>Projektų atrankos principai</v>
      </c>
      <c r="C1105" s="677">
        <f>'10'!R28</f>
        <v>0</v>
      </c>
    </row>
    <row r="1106" spans="1:3" x14ac:dyDescent="0.25">
      <c r="A1106" s="2" t="s">
        <v>727</v>
      </c>
      <c r="B1106" s="509" t="str">
        <f t="shared" si="26"/>
        <v>Planuojamų kvietimų teikti paraiškas skaičius</v>
      </c>
      <c r="C1106" s="670">
        <f>'10'!R29</f>
        <v>0</v>
      </c>
    </row>
    <row r="1107" spans="1:3" x14ac:dyDescent="0.25">
      <c r="A1107" s="2" t="s">
        <v>728</v>
      </c>
      <c r="B1107" s="651" t="str">
        <f t="shared" si="26"/>
        <v>C dalis. Paramos dydžiai:</v>
      </c>
      <c r="C1107" s="676"/>
    </row>
    <row r="1108" spans="1:3" x14ac:dyDescent="0.25">
      <c r="A1108" s="2" t="s">
        <v>729</v>
      </c>
      <c r="B1108" s="509" t="str">
        <f t="shared" si="26"/>
        <v>Didžiausia paramos suma vietos projektui, Eur</v>
      </c>
      <c r="C1108" s="677">
        <f>'10'!R31</f>
        <v>0</v>
      </c>
    </row>
    <row r="1109" spans="1:3" x14ac:dyDescent="0.25">
      <c r="A1109" s="2" t="s">
        <v>730</v>
      </c>
      <c r="B1109" s="509" t="str">
        <f t="shared" si="26"/>
        <v xml:space="preserve">Paramos lyginamoji dalis, proc. </v>
      </c>
      <c r="C1109" s="677">
        <f>'10'!R32</f>
        <v>0</v>
      </c>
    </row>
    <row r="1110" spans="1:3" x14ac:dyDescent="0.25">
      <c r="A1110" s="2" t="s">
        <v>731</v>
      </c>
      <c r="B1110" s="509" t="str">
        <f t="shared" si="26"/>
        <v>Planuojama paramos suma priemonei, Eur</v>
      </c>
      <c r="C1110" s="678">
        <f>'10'!R33</f>
        <v>0</v>
      </c>
    </row>
    <row r="1111" spans="1:3" x14ac:dyDescent="0.25">
      <c r="A1111" s="2" t="s">
        <v>732</v>
      </c>
      <c r="B1111" s="509" t="str">
        <f t="shared" si="26"/>
        <v>Planuojama paremti projektų (rodiklis L700)</v>
      </c>
      <c r="C1111" s="679">
        <f>'10'!R34</f>
        <v>0</v>
      </c>
    </row>
    <row r="1112" spans="1:3" x14ac:dyDescent="0.25">
      <c r="A1112" s="2" t="s">
        <v>733</v>
      </c>
      <c r="B1112" s="509" t="str">
        <f t="shared" si="26"/>
        <v>Paaiškinimas, kaip nustatyta rodiklio L700 reikšmė</v>
      </c>
      <c r="C1112" s="677">
        <f>'10'!R35</f>
        <v>0</v>
      </c>
    </row>
    <row r="1113" spans="1:3" ht="30" x14ac:dyDescent="0.25">
      <c r="A1113" s="2" t="s">
        <v>734</v>
      </c>
      <c r="B1113" s="651" t="str">
        <f t="shared" si="26"/>
        <v>D dalis. Priemonės indėlis į ES ir nacionalinių horizontaliųjų principų įgyvendinimą:</v>
      </c>
      <c r="C1113" s="676"/>
    </row>
    <row r="1114" spans="1:3" x14ac:dyDescent="0.25">
      <c r="A1114" s="2" t="s">
        <v>735</v>
      </c>
      <c r="B1114" s="680" t="str">
        <f t="shared" si="26"/>
        <v>Subregioninės vietovės principas:</v>
      </c>
      <c r="C1114" s="676"/>
    </row>
    <row r="1115" spans="1:3" ht="30" x14ac:dyDescent="0.25">
      <c r="A1115" s="2" t="s">
        <v>736</v>
      </c>
      <c r="B1115" s="509" t="str">
        <f t="shared" si="26"/>
        <v>Ar siekiama, kad pagal priemonę finansuojami projektai apimtų visas VVG teritorijos seniūnijas?</v>
      </c>
      <c r="C1115" s="672" t="str">
        <f>'10'!R38</f>
        <v>Ne</v>
      </c>
    </row>
    <row r="1116" spans="1:3" x14ac:dyDescent="0.25">
      <c r="A1116" s="2" t="s">
        <v>737</v>
      </c>
      <c r="B1116" s="509" t="str">
        <f t="shared" si="26"/>
        <v>Pasirinkimo pagrindimas</v>
      </c>
      <c r="C1116" s="677">
        <f>'10'!R39</f>
        <v>0</v>
      </c>
    </row>
    <row r="1117" spans="1:3" x14ac:dyDescent="0.25">
      <c r="A1117" s="2" t="s">
        <v>738</v>
      </c>
      <c r="B1117" s="680" t="str">
        <f t="shared" si="26"/>
        <v>Partnerystės principas:</v>
      </c>
      <c r="C1117" s="676"/>
    </row>
    <row r="1118" spans="1:3" ht="30" x14ac:dyDescent="0.25">
      <c r="A1118" s="2" t="s">
        <v>739</v>
      </c>
      <c r="B1118" s="509" t="str">
        <f t="shared" si="26"/>
        <v>Ar siekiama, kad pagal priemonę finansuojami projektai būtų vykdomi su partneriais?</v>
      </c>
      <c r="C1118" s="672" t="str">
        <f>'10'!R41</f>
        <v>Ne</v>
      </c>
    </row>
    <row r="1119" spans="1:3" x14ac:dyDescent="0.25">
      <c r="A1119" s="2" t="s">
        <v>740</v>
      </c>
      <c r="B1119" s="509" t="str">
        <f t="shared" si="26"/>
        <v>Pasirinkimo pagrindimas</v>
      </c>
      <c r="C1119" s="677">
        <f>'10'!R42</f>
        <v>0</v>
      </c>
    </row>
    <row r="1120" spans="1:3" x14ac:dyDescent="0.25">
      <c r="A1120" s="2" t="s">
        <v>741</v>
      </c>
      <c r="B1120" s="680" t="str">
        <f t="shared" si="26"/>
        <v>Inovacijų principas:</v>
      </c>
      <c r="C1120" s="676"/>
    </row>
    <row r="1121" spans="1:3" ht="30" x14ac:dyDescent="0.25">
      <c r="A1121" s="2" t="s">
        <v>742</v>
      </c>
      <c r="B1121" s="509" t="str">
        <f t="shared" si="26"/>
        <v>Ar siekiama, kad pagal priemonę finansuojami projektai būtų skirti inovacijoms vietos lygiu diegti?</v>
      </c>
      <c r="C1121" s="672" t="str">
        <f>'10'!R44</f>
        <v>Ne</v>
      </c>
    </row>
    <row r="1122" spans="1:3" x14ac:dyDescent="0.25">
      <c r="A1122" s="2" t="s">
        <v>743</v>
      </c>
      <c r="B1122" s="509" t="str">
        <f t="shared" si="26"/>
        <v>Pasirinkimo pagrindimas</v>
      </c>
      <c r="C1122" s="677">
        <f>'10'!R45</f>
        <v>0</v>
      </c>
    </row>
    <row r="1123" spans="1:3" ht="30" x14ac:dyDescent="0.25">
      <c r="A1123" s="2" t="s">
        <v>744</v>
      </c>
      <c r="B1123" s="509" t="str">
        <f t="shared" si="26"/>
        <v>Planuojama paremti projektų, skirtų inovacijoms vietos lygiu diegti (rodiklis L710)</v>
      </c>
      <c r="C1123" s="679">
        <f>'10'!R46</f>
        <v>0</v>
      </c>
    </row>
    <row r="1124" spans="1:3" x14ac:dyDescent="0.25">
      <c r="A1124" s="2" t="s">
        <v>745</v>
      </c>
      <c r="B1124" s="680" t="str">
        <f t="shared" si="26"/>
        <v>Lyčių lygybė ir nediskriminavimas:</v>
      </c>
      <c r="C1124" s="676"/>
    </row>
    <row r="1125" spans="1:3" ht="30" x14ac:dyDescent="0.25">
      <c r="A1125" s="2" t="s">
        <v>746</v>
      </c>
      <c r="B1125" s="509" t="str">
        <f t="shared" si="26"/>
        <v>Ar pagal priemonę finansuojami projektai, skirti lyčių lygybei ir nediskriminavimui?</v>
      </c>
      <c r="C1125" s="672" t="str">
        <f>'10'!R48</f>
        <v>Ne</v>
      </c>
    </row>
    <row r="1126" spans="1:3" x14ac:dyDescent="0.25">
      <c r="A1126" s="2" t="s">
        <v>747</v>
      </c>
      <c r="B1126" s="509" t="str">
        <f t="shared" si="26"/>
        <v>Pasirinkimo pagrindimas (jei taip, kaip bus užtikrinta)</v>
      </c>
      <c r="C1126" s="677">
        <f>'10'!R49</f>
        <v>0</v>
      </c>
    </row>
    <row r="1127" spans="1:3" x14ac:dyDescent="0.25">
      <c r="A1127" s="2" t="s">
        <v>748</v>
      </c>
      <c r="B1127" s="680" t="str">
        <f t="shared" si="26"/>
        <v>Jaunimas:</v>
      </c>
      <c r="C1127" s="676"/>
    </row>
    <row r="1128" spans="1:3" ht="30" x14ac:dyDescent="0.25">
      <c r="A1128" s="2" t="s">
        <v>749</v>
      </c>
      <c r="B1128" s="509" t="str">
        <f t="shared" si="26"/>
        <v>Ar pagal priemonę finansuojami projektai, skirti jaunimui?</v>
      </c>
      <c r="C1128" s="672" t="str">
        <f>'10'!R51</f>
        <v>Ne</v>
      </c>
    </row>
    <row r="1129" spans="1:3" x14ac:dyDescent="0.25">
      <c r="A1129" s="2" t="s">
        <v>750</v>
      </c>
      <c r="B1129" s="509" t="str">
        <f t="shared" si="26"/>
        <v>Pasirinkimo pagrindimas (jei taip, kaip bus užtikrinta)</v>
      </c>
      <c r="C1129" s="677">
        <f>'10'!R52</f>
        <v>0</v>
      </c>
    </row>
    <row r="1130" spans="1:3" x14ac:dyDescent="0.25">
      <c r="A1130" s="2" t="s">
        <v>751</v>
      </c>
      <c r="B1130" s="675" t="str">
        <f t="shared" si="26"/>
        <v>E dalis. Priemonės rezultato rodikliai:</v>
      </c>
      <c r="C1130" s="676"/>
    </row>
    <row r="1131" spans="1:3" x14ac:dyDescent="0.25">
      <c r="A1131" s="2" t="s">
        <v>752</v>
      </c>
      <c r="B1131" s="680" t="str">
        <f t="shared" si="26"/>
        <v>SP rezultato rodiklių taikymas priemonei:</v>
      </c>
      <c r="C1131" s="676"/>
    </row>
    <row r="1132" spans="1:3" x14ac:dyDescent="0.25">
      <c r="A1132" s="2" t="s">
        <v>753</v>
      </c>
      <c r="B1132" s="681" t="str">
        <f t="shared" si="26"/>
        <v>R.3</v>
      </c>
      <c r="C1132" s="687" t="str">
        <f>'10'!R55</f>
        <v>Ne</v>
      </c>
    </row>
    <row r="1133" spans="1:3" x14ac:dyDescent="0.25">
      <c r="A1133" s="2" t="s">
        <v>754</v>
      </c>
      <c r="B1133" s="681" t="str">
        <f t="shared" si="26"/>
        <v>R.37</v>
      </c>
      <c r="C1133" s="687" t="str">
        <f>'10'!R56</f>
        <v>Ne</v>
      </c>
    </row>
    <row r="1134" spans="1:3" x14ac:dyDescent="0.25">
      <c r="A1134" s="2" t="s">
        <v>755</v>
      </c>
      <c r="B1134" s="681" t="str">
        <f t="shared" si="26"/>
        <v>R.39</v>
      </c>
      <c r="C1134" s="687" t="str">
        <f>'10'!R57</f>
        <v>Ne</v>
      </c>
    </row>
    <row r="1135" spans="1:3" x14ac:dyDescent="0.25">
      <c r="A1135" s="2" t="s">
        <v>756</v>
      </c>
      <c r="B1135" s="681" t="str">
        <f t="shared" si="26"/>
        <v>R.41</v>
      </c>
      <c r="C1135" s="687" t="str">
        <f>'10'!R58</f>
        <v>Ne</v>
      </c>
    </row>
    <row r="1136" spans="1:3" x14ac:dyDescent="0.25">
      <c r="A1136" s="2" t="s">
        <v>757</v>
      </c>
      <c r="B1136" s="681" t="str">
        <f t="shared" si="26"/>
        <v>R.42</v>
      </c>
      <c r="C1136" s="687" t="str">
        <f>'10'!R59</f>
        <v>Ne</v>
      </c>
    </row>
    <row r="1137" spans="1:3" x14ac:dyDescent="0.25">
      <c r="A1137" s="2" t="s">
        <v>758</v>
      </c>
      <c r="B1137" s="680" t="str">
        <f t="shared" si="26"/>
        <v>VPS rodiklių taikymas priemonei:</v>
      </c>
      <c r="C1137" s="688"/>
    </row>
    <row r="1138" spans="1:3" x14ac:dyDescent="0.25">
      <c r="A1138" s="2" t="s">
        <v>759</v>
      </c>
      <c r="B1138" s="681" t="str">
        <f t="shared" si="26"/>
        <v>RASE-P.1</v>
      </c>
      <c r="C1138" s="687" t="str">
        <f>'10'!R61</f>
        <v>Ne</v>
      </c>
    </row>
    <row r="1139" spans="1:3" x14ac:dyDescent="0.25">
      <c r="A1139" s="2" t="s">
        <v>760</v>
      </c>
      <c r="B1139" s="681" t="str">
        <f t="shared" si="26"/>
        <v>RASE-P.2</v>
      </c>
      <c r="C1139" s="687" t="str">
        <f>'10'!R62</f>
        <v>Ne</v>
      </c>
    </row>
    <row r="1140" spans="1:3" x14ac:dyDescent="0.25">
      <c r="A1140" s="2" t="s">
        <v>761</v>
      </c>
      <c r="B1140" s="681" t="str">
        <f t="shared" si="26"/>
        <v>RASE-P.3</v>
      </c>
      <c r="C1140" s="687" t="str">
        <f>'10'!R63</f>
        <v>Ne</v>
      </c>
    </row>
    <row r="1141" spans="1:3" x14ac:dyDescent="0.25">
      <c r="A1141" s="2" t="s">
        <v>762</v>
      </c>
      <c r="B1141" s="681" t="str">
        <f t="shared" si="26"/>
        <v>RASE-P.4</v>
      </c>
      <c r="C1141" s="687" t="str">
        <f>'10'!R64</f>
        <v>Ne</v>
      </c>
    </row>
    <row r="1142" spans="1:3" x14ac:dyDescent="0.25">
      <c r="A1142" s="2" t="s">
        <v>763</v>
      </c>
      <c r="B1142" s="681" t="str">
        <f t="shared" si="26"/>
        <v>RASE-P.5</v>
      </c>
      <c r="C1142" s="687" t="str">
        <f>'10'!R65</f>
        <v>Ne</v>
      </c>
    </row>
    <row r="1143" spans="1:3" x14ac:dyDescent="0.25">
      <c r="A1143" s="2" t="s">
        <v>764</v>
      </c>
      <c r="B1143" s="681" t="str">
        <f t="shared" si="26"/>
        <v>RASE-P.6</v>
      </c>
      <c r="C1143" s="687" t="str">
        <f>'10'!R66</f>
        <v>Ne</v>
      </c>
    </row>
    <row r="1144" spans="1:3" x14ac:dyDescent="0.25">
      <c r="A1144" s="2" t="s">
        <v>765</v>
      </c>
      <c r="B1144" s="681" t="str">
        <f t="shared" si="26"/>
        <v>RASE-P.7</v>
      </c>
      <c r="C1144" s="687" t="str">
        <f>'10'!R67</f>
        <v>Ne</v>
      </c>
    </row>
    <row r="1145" spans="1:3" x14ac:dyDescent="0.25">
      <c r="A1145" s="2" t="s">
        <v>766</v>
      </c>
      <c r="B1145" s="681" t="str">
        <f t="shared" si="26"/>
        <v>RASE-P.8</v>
      </c>
      <c r="C1145" s="687" t="str">
        <f>'10'!R68</f>
        <v>Ne</v>
      </c>
    </row>
    <row r="1146" spans="1:3" x14ac:dyDescent="0.25">
      <c r="A1146" s="2" t="s">
        <v>767</v>
      </c>
      <c r="B1146" s="681" t="str">
        <f t="shared" si="26"/>
        <v>RASE-P.9</v>
      </c>
      <c r="C1146" s="687" t="str">
        <f>'10'!R69</f>
        <v>Ne</v>
      </c>
    </row>
    <row r="1147" spans="1:3" x14ac:dyDescent="0.25">
      <c r="A1147" s="2" t="s">
        <v>768</v>
      </c>
      <c r="B1147" s="683" t="str">
        <f t="shared" si="26"/>
        <v>RASE-P.10</v>
      </c>
      <c r="C1147" s="689" t="str">
        <f>'10'!R70</f>
        <v>Ne</v>
      </c>
    </row>
    <row r="1148" spans="1:3" x14ac:dyDescent="0.25">
      <c r="A1148" s="2" t="s">
        <v>769</v>
      </c>
      <c r="B1148" s="675" t="str">
        <f t="shared" si="26"/>
        <v>F dalis. Pagal priemonę remiamų projektų pobūdis:</v>
      </c>
      <c r="C1148" s="676"/>
    </row>
    <row r="1149" spans="1:3" x14ac:dyDescent="0.25">
      <c r="A1149" s="2" t="s">
        <v>770</v>
      </c>
      <c r="B1149" s="671" t="str">
        <f t="shared" ref="B1149:B1158" si="27">B1072</f>
        <v>Remiami pelno projektai</v>
      </c>
      <c r="C1149" s="672" t="str">
        <f>'10'!R72</f>
        <v>Ne</v>
      </c>
    </row>
    <row r="1150" spans="1:3" ht="60" x14ac:dyDescent="0.25">
      <c r="A1150" s="2" t="s">
        <v>771</v>
      </c>
      <c r="B1150" s="673" t="str">
        <f t="shared" si="27"/>
        <v>Remiami projektai, susiję su žinių perdavimu, įskaitant konsultacijas, mokymą ir keitimąsi žiniomis apie tvarią, ekonominę, socialinę, aplinką ir klimatą tausojančią veiklą (aktualu rodikliui L801)</v>
      </c>
      <c r="C1150" s="672" t="str">
        <f>'10'!R73</f>
        <v>Ne</v>
      </c>
    </row>
    <row r="1151" spans="1:3" ht="75" x14ac:dyDescent="0.25">
      <c r="A1151" s="2" t="s">
        <v>772</v>
      </c>
      <c r="B1151" s="673" t="str">
        <f t="shared" si="27"/>
        <v>Remiami projektai, susiję su gamintojų organizacijomis, vietinėmis rinkomis, trumpomis tiekimo grandinėmis ir kokybės schemomis, įskaitant paramą investicijoms, rinkodaros veiklą ir kt. (aktualu rodikliui L802)</v>
      </c>
      <c r="C1151" s="672" t="str">
        <f>'10'!R74</f>
        <v>Ne</v>
      </c>
    </row>
    <row r="1152" spans="1:3" ht="45" x14ac:dyDescent="0.25">
      <c r="A1152" s="2" t="s">
        <v>773</v>
      </c>
      <c r="B1152" s="673" t="str">
        <f t="shared" si="27"/>
        <v>Remiami projektai, susiję su atsinaujinančios energijos gamybos pajėgumais, įskaitant biologinę (aktualu rodikliui L803)</v>
      </c>
      <c r="C1152" s="672" t="str">
        <f>'10'!R75</f>
        <v>Ne</v>
      </c>
    </row>
    <row r="1153" spans="1:3" ht="60" x14ac:dyDescent="0.25">
      <c r="A1153" s="2" t="s">
        <v>774</v>
      </c>
      <c r="B1153" s="673" t="str">
        <f t="shared" si="27"/>
        <v>Remiami projektai, prisidedantys prie aplinkos tvarumo, klimato kaitos švelninimo bei prisitaikymo prie jos tikslų įgyvendinimo kaimo vietovėse (aktualu rodikliui L804)</v>
      </c>
      <c r="C1153" s="672" t="str">
        <f>'10'!R76</f>
        <v>Ne</v>
      </c>
    </row>
    <row r="1154" spans="1:3" ht="30" x14ac:dyDescent="0.25">
      <c r="A1154" s="2" t="s">
        <v>775</v>
      </c>
      <c r="B1154" s="673" t="str">
        <f t="shared" si="27"/>
        <v>Remiami projektai, kurie kuria darbo vietas (aktualu rodikliui L805)</v>
      </c>
      <c r="C1154" s="672" t="str">
        <f>'10'!R77</f>
        <v>Ne</v>
      </c>
    </row>
    <row r="1155" spans="1:3" ht="30" x14ac:dyDescent="0.25">
      <c r="A1155" s="2" t="s">
        <v>776</v>
      </c>
      <c r="B1155" s="673" t="str">
        <f t="shared" si="27"/>
        <v>Remiami kaimo verslų, įskaitant bioekonomiką, projektai (aktualu rodikliui L 806)</v>
      </c>
      <c r="C1155" s="672" t="str">
        <f>'10'!R78</f>
        <v>Ne</v>
      </c>
    </row>
    <row r="1156" spans="1:3" ht="30" x14ac:dyDescent="0.25">
      <c r="A1156" s="2" t="s">
        <v>777</v>
      </c>
      <c r="B1156" s="673" t="str">
        <f t="shared" si="27"/>
        <v>Remiami projektai, susiję su sumanių kaimų strategijomis (aktualu rodikliui L807)</v>
      </c>
      <c r="C1156" s="672" t="str">
        <f>'10'!R79</f>
        <v>Ne</v>
      </c>
    </row>
    <row r="1157" spans="1:3" ht="30" x14ac:dyDescent="0.25">
      <c r="A1157" s="2" t="s">
        <v>778</v>
      </c>
      <c r="B1157" s="673" t="str">
        <f t="shared" si="27"/>
        <v>Remiami projektai, gerinantys paslaugų prieinamumą ir infrastruktūrą (aktualu rodikliui L808)</v>
      </c>
      <c r="C1157" s="672" t="str">
        <f>'10'!R80</f>
        <v>Ne</v>
      </c>
    </row>
    <row r="1158" spans="1:3" ht="30" x14ac:dyDescent="0.25">
      <c r="A1158" s="2" t="s">
        <v>779</v>
      </c>
      <c r="B1158" s="673" t="str">
        <f t="shared" si="27"/>
        <v>Remiami socialinės įtraukties projektai (aktualu rodikliui L809)</v>
      </c>
      <c r="C1158" s="672" t="str">
        <f>'10'!R81</f>
        <v>Ne</v>
      </c>
    </row>
    <row r="1159" spans="1:3" x14ac:dyDescent="0.25">
      <c r="B1159" s="649"/>
      <c r="C1159" s="685"/>
    </row>
    <row r="1160" spans="1:3" x14ac:dyDescent="0.25">
      <c r="A1160" s="1"/>
      <c r="B1160" s="362"/>
      <c r="C1160" s="686" t="str">
        <f>'10'!S6</f>
        <v>16 priemonė</v>
      </c>
    </row>
    <row r="1161" spans="1:3" x14ac:dyDescent="0.25">
      <c r="A1161" s="2" t="s">
        <v>188</v>
      </c>
      <c r="B1161" s="509" t="str">
        <f>B1084</f>
        <v>Priemonės pavadinimas</v>
      </c>
      <c r="C1161" s="670">
        <f>'10'!S7</f>
        <v>0</v>
      </c>
    </row>
    <row r="1162" spans="1:3" x14ac:dyDescent="0.25">
      <c r="A1162" s="2" t="s">
        <v>189</v>
      </c>
      <c r="B1162" s="671" t="str">
        <f t="shared" ref="B1162:B1225" si="28">B1085</f>
        <v>Priemonės rūšis</v>
      </c>
      <c r="C1162" s="670">
        <f>'10'!S8</f>
        <v>0</v>
      </c>
    </row>
    <row r="1163" spans="1:3" ht="30" x14ac:dyDescent="0.25">
      <c r="A1163" s="2" t="s">
        <v>190</v>
      </c>
      <c r="B1163" s="671" t="str">
        <f t="shared" si="28"/>
        <v>VVG teritorijos poreikių, kuriuos tenkina priemonė, skaičius</v>
      </c>
      <c r="C1163" s="670">
        <f>'10'!S9</f>
        <v>0</v>
      </c>
    </row>
    <row r="1164" spans="1:3" x14ac:dyDescent="0.25">
      <c r="A1164" s="2" t="s">
        <v>191</v>
      </c>
      <c r="B1164" s="671" t="str">
        <f t="shared" si="28"/>
        <v>BŽŪP tikslų, kuriuos įgyvendina priemonė, skaičius</v>
      </c>
      <c r="C1164" s="670">
        <f>'10'!S10</f>
        <v>0</v>
      </c>
    </row>
    <row r="1165" spans="1:3" x14ac:dyDescent="0.25">
      <c r="A1165" s="2" t="s">
        <v>192</v>
      </c>
      <c r="B1165" s="671" t="str">
        <f t="shared" si="28"/>
        <v>Pagrindinis BŽŪP tikslas, kurį įgyvendina VPS priemonė</v>
      </c>
      <c r="C1165" s="672" t="str">
        <f>'10'!S11</f>
        <v>Pasirinkite</v>
      </c>
    </row>
    <row r="1166" spans="1:3" ht="30" x14ac:dyDescent="0.25">
      <c r="A1166" s="2" t="s">
        <v>193</v>
      </c>
      <c r="B1166" s="673" t="str">
        <f t="shared" si="28"/>
        <v>Ar priemonė prisideda prie 4 konkretaus BŽŪP tikslo? (tikslas nurodytas 5 lape)</v>
      </c>
      <c r="C1166" s="672" t="str">
        <f>'10'!S12</f>
        <v>Ne</v>
      </c>
    </row>
    <row r="1167" spans="1:3" ht="30" x14ac:dyDescent="0.25">
      <c r="A1167" s="2" t="s">
        <v>194</v>
      </c>
      <c r="B1167" s="673" t="str">
        <f t="shared" si="28"/>
        <v>Ar priemonė prisideda prie 5 konkretaus BŽŪP tikslo? (tikslas nurodytas 5 lape)</v>
      </c>
      <c r="C1167" s="672" t="str">
        <f>'10'!S13</f>
        <v>Ne</v>
      </c>
    </row>
    <row r="1168" spans="1:3" ht="30" x14ac:dyDescent="0.25">
      <c r="A1168" s="2" t="s">
        <v>195</v>
      </c>
      <c r="B1168" s="673" t="str">
        <f t="shared" si="28"/>
        <v>Ar priemonė prisideda prie 6 konkretaus BŽŪP tikslo? (tikslas nurodytas 5 lape)</v>
      </c>
      <c r="C1168" s="672" t="str">
        <f>'10'!S14</f>
        <v>Ne</v>
      </c>
    </row>
    <row r="1169" spans="1:3" ht="30" x14ac:dyDescent="0.25">
      <c r="A1169" s="2" t="s">
        <v>196</v>
      </c>
      <c r="B1169" s="673" t="str">
        <f t="shared" si="28"/>
        <v>Ar priemonė prisideda prie 9 konkretaus BŽŪP tikslo? (tikslas nurodytas 5 lape)</v>
      </c>
      <c r="C1169" s="672" t="str">
        <f>'10'!S15</f>
        <v>Ne</v>
      </c>
    </row>
    <row r="1170" spans="1:3" x14ac:dyDescent="0.25">
      <c r="A1170" s="2" t="s">
        <v>94</v>
      </c>
      <c r="B1170" s="675" t="str">
        <f t="shared" si="28"/>
        <v>A dalis. Priemonės intervencijos logika:</v>
      </c>
      <c r="C1170" s="676"/>
    </row>
    <row r="1171" spans="1:3" ht="45" x14ac:dyDescent="0.25">
      <c r="A1171" s="2" t="s">
        <v>197</v>
      </c>
      <c r="B1171" s="673" t="str">
        <f t="shared" si="28"/>
        <v>Priemonės tikslas, ryšys su pagrindiniu BŽŪP tikslu ir VVG teritorijos poreikiais (problemomis ir (arba) potencialu), ryšys su VPS tema (jei taikoma)</v>
      </c>
      <c r="C1171" s="677">
        <f>'10'!S17</f>
        <v>0</v>
      </c>
    </row>
    <row r="1172" spans="1:3" x14ac:dyDescent="0.25">
      <c r="A1172" s="2" t="s">
        <v>198</v>
      </c>
      <c r="B1172" s="671" t="str">
        <f t="shared" si="28"/>
        <v>Pokytis, kurio siekiama VPS priemone</v>
      </c>
      <c r="C1172" s="677">
        <f>'10'!S18</f>
        <v>0</v>
      </c>
    </row>
    <row r="1173" spans="1:3" ht="30" x14ac:dyDescent="0.25">
      <c r="A1173" s="2" t="s">
        <v>199</v>
      </c>
      <c r="B1173" s="509" t="str">
        <f t="shared" si="28"/>
        <v>Kaip priemonė prisidės prie horizontalaus tikslo d įgyvendinimo? (pildoma, jei taikoma)</v>
      </c>
      <c r="C1173" s="677">
        <f>'10'!S19</f>
        <v>0</v>
      </c>
    </row>
    <row r="1174" spans="1:3" ht="30" x14ac:dyDescent="0.25">
      <c r="A1174" s="2" t="s">
        <v>200</v>
      </c>
      <c r="B1174" s="509" t="str">
        <f t="shared" si="28"/>
        <v>Kaip priemonė prisidės prie horizontalaus tikslo e įgyvendinimo? (pildoma, jei taikoma)</v>
      </c>
      <c r="C1174" s="677">
        <f>'10'!S20</f>
        <v>0</v>
      </c>
    </row>
    <row r="1175" spans="1:3" ht="30" x14ac:dyDescent="0.25">
      <c r="A1175" s="2" t="s">
        <v>201</v>
      </c>
      <c r="B1175" s="509" t="str">
        <f t="shared" si="28"/>
        <v>Kaip priemonė prisidės prie horizontalaus tikslo f įgyvendinimo? (pildoma, jei taikoma)</v>
      </c>
      <c r="C1175" s="677">
        <f>'10'!S21</f>
        <v>0</v>
      </c>
    </row>
    <row r="1176" spans="1:3" ht="30" x14ac:dyDescent="0.25">
      <c r="A1176" s="2" t="s">
        <v>202</v>
      </c>
      <c r="B1176" s="509" t="str">
        <f t="shared" si="28"/>
        <v>Kaip priemonė prisidės prie horizontalaus tikslo i įgyvendinimo? (pildoma, jei taikoma)</v>
      </c>
      <c r="C1176" s="677">
        <f>'10'!S22</f>
        <v>0</v>
      </c>
    </row>
    <row r="1177" spans="1:3" ht="30" x14ac:dyDescent="0.25">
      <c r="A1177" s="2" t="s">
        <v>203</v>
      </c>
      <c r="B1177" s="675" t="str">
        <f t="shared" si="28"/>
        <v>B dalis. Pareiškėjų ir projektų tinkamumo sąlygos, projektų atrankos principai:</v>
      </c>
      <c r="C1177" s="676"/>
    </row>
    <row r="1178" spans="1:3" x14ac:dyDescent="0.25">
      <c r="A1178" s="2" t="s">
        <v>204</v>
      </c>
      <c r="B1178" s="509" t="str">
        <f t="shared" si="28"/>
        <v>Pagal priemonę remiamos veiklos</v>
      </c>
      <c r="C1178" s="677">
        <f>'10'!S24</f>
        <v>0</v>
      </c>
    </row>
    <row r="1179" spans="1:3" ht="30" x14ac:dyDescent="0.25">
      <c r="A1179" s="2" t="s">
        <v>205</v>
      </c>
      <c r="B1179" s="671" t="str">
        <f t="shared" si="28"/>
        <v>Tinkami pareiškėjai ir partneriai (jei taikomas reikalavimas projektus įgyvendinti su partneriais)</v>
      </c>
      <c r="C1179" s="677">
        <f>'10'!S25</f>
        <v>0</v>
      </c>
    </row>
    <row r="1180" spans="1:3" ht="30" x14ac:dyDescent="0.25">
      <c r="A1180" s="2" t="s">
        <v>206</v>
      </c>
      <c r="B1180" s="671" t="str">
        <f t="shared" si="28"/>
        <v>Priemonės tikslinė grupė (pildoma, jei nesutampa su tinkamais pareiškėjais ir (arba) partneriais)</v>
      </c>
      <c r="C1180" s="677">
        <f>'10'!S26</f>
        <v>0</v>
      </c>
    </row>
    <row r="1181" spans="1:3" x14ac:dyDescent="0.25">
      <c r="A1181" s="2" t="s">
        <v>725</v>
      </c>
      <c r="B1181" s="509" t="str">
        <f t="shared" si="28"/>
        <v>Tinkamumo sąlygos pareiškėjams ir projektams</v>
      </c>
      <c r="C1181" s="677">
        <f>'10'!S27</f>
        <v>0</v>
      </c>
    </row>
    <row r="1182" spans="1:3" x14ac:dyDescent="0.25">
      <c r="A1182" s="2" t="s">
        <v>726</v>
      </c>
      <c r="B1182" s="673" t="str">
        <f t="shared" si="28"/>
        <v>Projektų atrankos principai</v>
      </c>
      <c r="C1182" s="677">
        <f>'10'!S28</f>
        <v>0</v>
      </c>
    </row>
    <row r="1183" spans="1:3" x14ac:dyDescent="0.25">
      <c r="A1183" s="2" t="s">
        <v>727</v>
      </c>
      <c r="B1183" s="509" t="str">
        <f t="shared" si="28"/>
        <v>Planuojamų kvietimų teikti paraiškas skaičius</v>
      </c>
      <c r="C1183" s="670">
        <f>'10'!S29</f>
        <v>0</v>
      </c>
    </row>
    <row r="1184" spans="1:3" x14ac:dyDescent="0.25">
      <c r="A1184" s="2" t="s">
        <v>728</v>
      </c>
      <c r="B1184" s="651" t="str">
        <f t="shared" si="28"/>
        <v>C dalis. Paramos dydžiai:</v>
      </c>
      <c r="C1184" s="676"/>
    </row>
    <row r="1185" spans="1:3" x14ac:dyDescent="0.25">
      <c r="A1185" s="2" t="s">
        <v>729</v>
      </c>
      <c r="B1185" s="509" t="str">
        <f t="shared" si="28"/>
        <v>Didžiausia paramos suma vietos projektui, Eur</v>
      </c>
      <c r="C1185" s="677">
        <f>'10'!S31</f>
        <v>0</v>
      </c>
    </row>
    <row r="1186" spans="1:3" x14ac:dyDescent="0.25">
      <c r="A1186" s="2" t="s">
        <v>730</v>
      </c>
      <c r="B1186" s="509" t="str">
        <f t="shared" si="28"/>
        <v xml:space="preserve">Paramos lyginamoji dalis, proc. </v>
      </c>
      <c r="C1186" s="677">
        <f>'10'!S32</f>
        <v>0</v>
      </c>
    </row>
    <row r="1187" spans="1:3" x14ac:dyDescent="0.25">
      <c r="A1187" s="2" t="s">
        <v>731</v>
      </c>
      <c r="B1187" s="509" t="str">
        <f t="shared" si="28"/>
        <v>Planuojama paramos suma priemonei, Eur</v>
      </c>
      <c r="C1187" s="678">
        <f>'10'!S33</f>
        <v>0</v>
      </c>
    </row>
    <row r="1188" spans="1:3" x14ac:dyDescent="0.25">
      <c r="A1188" s="2" t="s">
        <v>732</v>
      </c>
      <c r="B1188" s="509" t="str">
        <f t="shared" si="28"/>
        <v>Planuojama paremti projektų (rodiklis L700)</v>
      </c>
      <c r="C1188" s="679">
        <f>'10'!S34</f>
        <v>0</v>
      </c>
    </row>
    <row r="1189" spans="1:3" x14ac:dyDescent="0.25">
      <c r="A1189" s="2" t="s">
        <v>733</v>
      </c>
      <c r="B1189" s="509" t="str">
        <f t="shared" si="28"/>
        <v>Paaiškinimas, kaip nustatyta rodiklio L700 reikšmė</v>
      </c>
      <c r="C1189" s="677">
        <f>'10'!S35</f>
        <v>0</v>
      </c>
    </row>
    <row r="1190" spans="1:3" ht="30" x14ac:dyDescent="0.25">
      <c r="A1190" s="2" t="s">
        <v>734</v>
      </c>
      <c r="B1190" s="651" t="str">
        <f t="shared" si="28"/>
        <v>D dalis. Priemonės indėlis į ES ir nacionalinių horizontaliųjų principų įgyvendinimą:</v>
      </c>
      <c r="C1190" s="676"/>
    </row>
    <row r="1191" spans="1:3" x14ac:dyDescent="0.25">
      <c r="A1191" s="2" t="s">
        <v>735</v>
      </c>
      <c r="B1191" s="680" t="str">
        <f t="shared" si="28"/>
        <v>Subregioninės vietovės principas:</v>
      </c>
      <c r="C1191" s="676"/>
    </row>
    <row r="1192" spans="1:3" ht="30" x14ac:dyDescent="0.25">
      <c r="A1192" s="2" t="s">
        <v>736</v>
      </c>
      <c r="B1192" s="509" t="str">
        <f t="shared" si="28"/>
        <v>Ar siekiama, kad pagal priemonę finansuojami projektai apimtų visas VVG teritorijos seniūnijas?</v>
      </c>
      <c r="C1192" s="672" t="str">
        <f>'10'!S38</f>
        <v>Ne</v>
      </c>
    </row>
    <row r="1193" spans="1:3" x14ac:dyDescent="0.25">
      <c r="A1193" s="2" t="s">
        <v>737</v>
      </c>
      <c r="B1193" s="509" t="str">
        <f t="shared" si="28"/>
        <v>Pasirinkimo pagrindimas</v>
      </c>
      <c r="C1193" s="677">
        <f>'10'!S39</f>
        <v>0</v>
      </c>
    </row>
    <row r="1194" spans="1:3" x14ac:dyDescent="0.25">
      <c r="A1194" s="2" t="s">
        <v>738</v>
      </c>
      <c r="B1194" s="680" t="str">
        <f t="shared" si="28"/>
        <v>Partnerystės principas:</v>
      </c>
      <c r="C1194" s="676"/>
    </row>
    <row r="1195" spans="1:3" ht="30" x14ac:dyDescent="0.25">
      <c r="A1195" s="2" t="s">
        <v>739</v>
      </c>
      <c r="B1195" s="509" t="str">
        <f t="shared" si="28"/>
        <v>Ar siekiama, kad pagal priemonę finansuojami projektai būtų vykdomi su partneriais?</v>
      </c>
      <c r="C1195" s="672" t="str">
        <f>'10'!S41</f>
        <v>Ne</v>
      </c>
    </row>
    <row r="1196" spans="1:3" x14ac:dyDescent="0.25">
      <c r="A1196" s="2" t="s">
        <v>740</v>
      </c>
      <c r="B1196" s="509" t="str">
        <f t="shared" si="28"/>
        <v>Pasirinkimo pagrindimas</v>
      </c>
      <c r="C1196" s="677">
        <f>'10'!S42</f>
        <v>0</v>
      </c>
    </row>
    <row r="1197" spans="1:3" x14ac:dyDescent="0.25">
      <c r="A1197" s="2" t="s">
        <v>741</v>
      </c>
      <c r="B1197" s="680" t="str">
        <f t="shared" si="28"/>
        <v>Inovacijų principas:</v>
      </c>
      <c r="C1197" s="676"/>
    </row>
    <row r="1198" spans="1:3" ht="30" x14ac:dyDescent="0.25">
      <c r="A1198" s="2" t="s">
        <v>742</v>
      </c>
      <c r="B1198" s="509" t="str">
        <f t="shared" si="28"/>
        <v>Ar siekiama, kad pagal priemonę finansuojami projektai būtų skirti inovacijoms vietos lygiu diegti?</v>
      </c>
      <c r="C1198" s="672" t="str">
        <f>'10'!S44</f>
        <v>Ne</v>
      </c>
    </row>
    <row r="1199" spans="1:3" x14ac:dyDescent="0.25">
      <c r="A1199" s="2" t="s">
        <v>743</v>
      </c>
      <c r="B1199" s="509" t="str">
        <f t="shared" si="28"/>
        <v>Pasirinkimo pagrindimas</v>
      </c>
      <c r="C1199" s="677">
        <f>'10'!S45</f>
        <v>0</v>
      </c>
    </row>
    <row r="1200" spans="1:3" ht="30" x14ac:dyDescent="0.25">
      <c r="A1200" s="2" t="s">
        <v>744</v>
      </c>
      <c r="B1200" s="509" t="str">
        <f t="shared" si="28"/>
        <v>Planuojama paremti projektų, skirtų inovacijoms vietos lygiu diegti (rodiklis L710)</v>
      </c>
      <c r="C1200" s="679">
        <f>'10'!S46</f>
        <v>0</v>
      </c>
    </row>
    <row r="1201" spans="1:3" x14ac:dyDescent="0.25">
      <c r="A1201" s="2" t="s">
        <v>745</v>
      </c>
      <c r="B1201" s="680" t="str">
        <f t="shared" si="28"/>
        <v>Lyčių lygybė ir nediskriminavimas:</v>
      </c>
      <c r="C1201" s="676"/>
    </row>
    <row r="1202" spans="1:3" ht="30" x14ac:dyDescent="0.25">
      <c r="A1202" s="2" t="s">
        <v>746</v>
      </c>
      <c r="B1202" s="509" t="str">
        <f t="shared" si="28"/>
        <v>Ar pagal priemonę finansuojami projektai, skirti lyčių lygybei ir nediskriminavimui?</v>
      </c>
      <c r="C1202" s="672" t="str">
        <f>'10'!S48</f>
        <v>Ne</v>
      </c>
    </row>
    <row r="1203" spans="1:3" x14ac:dyDescent="0.25">
      <c r="A1203" s="2" t="s">
        <v>747</v>
      </c>
      <c r="B1203" s="509" t="str">
        <f t="shared" si="28"/>
        <v>Pasirinkimo pagrindimas (jei taip, kaip bus užtikrinta)</v>
      </c>
      <c r="C1203" s="677">
        <f>'10'!S49</f>
        <v>0</v>
      </c>
    </row>
    <row r="1204" spans="1:3" x14ac:dyDescent="0.25">
      <c r="A1204" s="2" t="s">
        <v>748</v>
      </c>
      <c r="B1204" s="680" t="str">
        <f t="shared" si="28"/>
        <v>Jaunimas:</v>
      </c>
      <c r="C1204" s="676"/>
    </row>
    <row r="1205" spans="1:3" ht="30" x14ac:dyDescent="0.25">
      <c r="A1205" s="2" t="s">
        <v>749</v>
      </c>
      <c r="B1205" s="509" t="str">
        <f t="shared" si="28"/>
        <v>Ar pagal priemonę finansuojami projektai, skirti jaunimui?</v>
      </c>
      <c r="C1205" s="672" t="str">
        <f>'10'!S51</f>
        <v>Ne</v>
      </c>
    </row>
    <row r="1206" spans="1:3" x14ac:dyDescent="0.25">
      <c r="A1206" s="2" t="s">
        <v>750</v>
      </c>
      <c r="B1206" s="509" t="str">
        <f t="shared" si="28"/>
        <v>Pasirinkimo pagrindimas (jei taip, kaip bus užtikrinta)</v>
      </c>
      <c r="C1206" s="677">
        <f>'10'!S52</f>
        <v>0</v>
      </c>
    </row>
    <row r="1207" spans="1:3" x14ac:dyDescent="0.25">
      <c r="A1207" s="2" t="s">
        <v>751</v>
      </c>
      <c r="B1207" s="675" t="str">
        <f t="shared" si="28"/>
        <v>E dalis. Priemonės rezultato rodikliai:</v>
      </c>
      <c r="C1207" s="676"/>
    </row>
    <row r="1208" spans="1:3" x14ac:dyDescent="0.25">
      <c r="A1208" s="2" t="s">
        <v>752</v>
      </c>
      <c r="B1208" s="680" t="str">
        <f t="shared" si="28"/>
        <v>SP rezultato rodiklių taikymas priemonei:</v>
      </c>
      <c r="C1208" s="676"/>
    </row>
    <row r="1209" spans="1:3" x14ac:dyDescent="0.25">
      <c r="A1209" s="2" t="s">
        <v>753</v>
      </c>
      <c r="B1209" s="681" t="str">
        <f t="shared" si="28"/>
        <v>R.3</v>
      </c>
      <c r="C1209" s="687" t="str">
        <f>'10'!S55</f>
        <v>Ne</v>
      </c>
    </row>
    <row r="1210" spans="1:3" x14ac:dyDescent="0.25">
      <c r="A1210" s="2" t="s">
        <v>754</v>
      </c>
      <c r="B1210" s="681" t="str">
        <f t="shared" si="28"/>
        <v>R.37</v>
      </c>
      <c r="C1210" s="687" t="str">
        <f>'10'!S56</f>
        <v>Ne</v>
      </c>
    </row>
    <row r="1211" spans="1:3" x14ac:dyDescent="0.25">
      <c r="A1211" s="2" t="s">
        <v>755</v>
      </c>
      <c r="B1211" s="681" t="str">
        <f t="shared" si="28"/>
        <v>R.39</v>
      </c>
      <c r="C1211" s="687" t="str">
        <f>'10'!S57</f>
        <v>Ne</v>
      </c>
    </row>
    <row r="1212" spans="1:3" x14ac:dyDescent="0.25">
      <c r="A1212" s="2" t="s">
        <v>756</v>
      </c>
      <c r="B1212" s="681" t="str">
        <f t="shared" si="28"/>
        <v>R.41</v>
      </c>
      <c r="C1212" s="687" t="str">
        <f>'10'!S58</f>
        <v>Ne</v>
      </c>
    </row>
    <row r="1213" spans="1:3" x14ac:dyDescent="0.25">
      <c r="A1213" s="2" t="s">
        <v>757</v>
      </c>
      <c r="B1213" s="681" t="str">
        <f t="shared" si="28"/>
        <v>R.42</v>
      </c>
      <c r="C1213" s="687" t="str">
        <f>'10'!S59</f>
        <v>Ne</v>
      </c>
    </row>
    <row r="1214" spans="1:3" x14ac:dyDescent="0.25">
      <c r="A1214" s="2" t="s">
        <v>758</v>
      </c>
      <c r="B1214" s="680" t="str">
        <f t="shared" si="28"/>
        <v>VPS rodiklių taikymas priemonei:</v>
      </c>
      <c r="C1214" s="688"/>
    </row>
    <row r="1215" spans="1:3" x14ac:dyDescent="0.25">
      <c r="A1215" s="2" t="s">
        <v>759</v>
      </c>
      <c r="B1215" s="681" t="str">
        <f t="shared" si="28"/>
        <v>RASE-P.1</v>
      </c>
      <c r="C1215" s="687" t="str">
        <f>'10'!S61</f>
        <v>Ne</v>
      </c>
    </row>
    <row r="1216" spans="1:3" x14ac:dyDescent="0.25">
      <c r="A1216" s="2" t="s">
        <v>760</v>
      </c>
      <c r="B1216" s="681" t="str">
        <f t="shared" si="28"/>
        <v>RASE-P.2</v>
      </c>
      <c r="C1216" s="687" t="str">
        <f>'10'!S62</f>
        <v>Ne</v>
      </c>
    </row>
    <row r="1217" spans="1:3" x14ac:dyDescent="0.25">
      <c r="A1217" s="2" t="s">
        <v>761</v>
      </c>
      <c r="B1217" s="681" t="str">
        <f t="shared" si="28"/>
        <v>RASE-P.3</v>
      </c>
      <c r="C1217" s="687" t="str">
        <f>'10'!S63</f>
        <v>Ne</v>
      </c>
    </row>
    <row r="1218" spans="1:3" x14ac:dyDescent="0.25">
      <c r="A1218" s="2" t="s">
        <v>762</v>
      </c>
      <c r="B1218" s="681" t="str">
        <f t="shared" si="28"/>
        <v>RASE-P.4</v>
      </c>
      <c r="C1218" s="687" t="str">
        <f>'10'!S64</f>
        <v>Ne</v>
      </c>
    </row>
    <row r="1219" spans="1:3" x14ac:dyDescent="0.25">
      <c r="A1219" s="2" t="s">
        <v>763</v>
      </c>
      <c r="B1219" s="681" t="str">
        <f t="shared" si="28"/>
        <v>RASE-P.5</v>
      </c>
      <c r="C1219" s="687" t="str">
        <f>'10'!S65</f>
        <v>Ne</v>
      </c>
    </row>
    <row r="1220" spans="1:3" x14ac:dyDescent="0.25">
      <c r="A1220" s="2" t="s">
        <v>764</v>
      </c>
      <c r="B1220" s="681" t="str">
        <f t="shared" si="28"/>
        <v>RASE-P.6</v>
      </c>
      <c r="C1220" s="687" t="str">
        <f>'10'!S66</f>
        <v>Ne</v>
      </c>
    </row>
    <row r="1221" spans="1:3" x14ac:dyDescent="0.25">
      <c r="A1221" s="2" t="s">
        <v>765</v>
      </c>
      <c r="B1221" s="681" t="str">
        <f t="shared" si="28"/>
        <v>RASE-P.7</v>
      </c>
      <c r="C1221" s="687" t="str">
        <f>'10'!S67</f>
        <v>Ne</v>
      </c>
    </row>
    <row r="1222" spans="1:3" x14ac:dyDescent="0.25">
      <c r="A1222" s="2" t="s">
        <v>766</v>
      </c>
      <c r="B1222" s="681" t="str">
        <f t="shared" si="28"/>
        <v>RASE-P.8</v>
      </c>
      <c r="C1222" s="687" t="str">
        <f>'10'!S68</f>
        <v>Ne</v>
      </c>
    </row>
    <row r="1223" spans="1:3" x14ac:dyDescent="0.25">
      <c r="A1223" s="2" t="s">
        <v>767</v>
      </c>
      <c r="B1223" s="681" t="str">
        <f t="shared" si="28"/>
        <v>RASE-P.9</v>
      </c>
      <c r="C1223" s="687" t="str">
        <f>'10'!S69</f>
        <v>Ne</v>
      </c>
    </row>
    <row r="1224" spans="1:3" x14ac:dyDescent="0.25">
      <c r="A1224" s="2" t="s">
        <v>768</v>
      </c>
      <c r="B1224" s="683" t="str">
        <f t="shared" si="28"/>
        <v>RASE-P.10</v>
      </c>
      <c r="C1224" s="689" t="str">
        <f>'10'!S70</f>
        <v>Ne</v>
      </c>
    </row>
    <row r="1225" spans="1:3" x14ac:dyDescent="0.25">
      <c r="A1225" s="2" t="s">
        <v>769</v>
      </c>
      <c r="B1225" s="675" t="str">
        <f t="shared" si="28"/>
        <v>F dalis. Pagal priemonę remiamų projektų pobūdis:</v>
      </c>
      <c r="C1225" s="676"/>
    </row>
    <row r="1226" spans="1:3" x14ac:dyDescent="0.25">
      <c r="A1226" s="2" t="s">
        <v>770</v>
      </c>
      <c r="B1226" s="671" t="str">
        <f t="shared" ref="B1226:B1235" si="29">B1149</f>
        <v>Remiami pelno projektai</v>
      </c>
      <c r="C1226" s="672" t="str">
        <f>'10'!S72</f>
        <v>Ne</v>
      </c>
    </row>
    <row r="1227" spans="1:3" ht="60" x14ac:dyDescent="0.25">
      <c r="A1227" s="2" t="s">
        <v>771</v>
      </c>
      <c r="B1227" s="673" t="str">
        <f t="shared" si="29"/>
        <v>Remiami projektai, susiję su žinių perdavimu, įskaitant konsultacijas, mokymą ir keitimąsi žiniomis apie tvarią, ekonominę, socialinę, aplinką ir klimatą tausojančią veiklą (aktualu rodikliui L801)</v>
      </c>
      <c r="C1227" s="672" t="str">
        <f>'10'!S73</f>
        <v>Ne</v>
      </c>
    </row>
    <row r="1228" spans="1:3" ht="75" x14ac:dyDescent="0.25">
      <c r="A1228" s="2" t="s">
        <v>772</v>
      </c>
      <c r="B1228" s="673" t="str">
        <f t="shared" si="29"/>
        <v>Remiami projektai, susiję su gamintojų organizacijomis, vietinėmis rinkomis, trumpomis tiekimo grandinėmis ir kokybės schemomis, įskaitant paramą investicijoms, rinkodaros veiklą ir kt. (aktualu rodikliui L802)</v>
      </c>
      <c r="C1228" s="672" t="str">
        <f>'10'!S74</f>
        <v>Ne</v>
      </c>
    </row>
    <row r="1229" spans="1:3" ht="45" x14ac:dyDescent="0.25">
      <c r="A1229" s="2" t="s">
        <v>773</v>
      </c>
      <c r="B1229" s="673" t="str">
        <f t="shared" si="29"/>
        <v>Remiami projektai, susiję su atsinaujinančios energijos gamybos pajėgumais, įskaitant biologinę (aktualu rodikliui L803)</v>
      </c>
      <c r="C1229" s="672" t="str">
        <f>'10'!S75</f>
        <v>Ne</v>
      </c>
    </row>
    <row r="1230" spans="1:3" ht="60" x14ac:dyDescent="0.25">
      <c r="A1230" s="2" t="s">
        <v>774</v>
      </c>
      <c r="B1230" s="673" t="str">
        <f t="shared" si="29"/>
        <v>Remiami projektai, prisidedantys prie aplinkos tvarumo, klimato kaitos švelninimo bei prisitaikymo prie jos tikslų įgyvendinimo kaimo vietovėse (aktualu rodikliui L804)</v>
      </c>
      <c r="C1230" s="672" t="str">
        <f>'10'!S76</f>
        <v>Ne</v>
      </c>
    </row>
    <row r="1231" spans="1:3" ht="30" x14ac:dyDescent="0.25">
      <c r="A1231" s="2" t="s">
        <v>775</v>
      </c>
      <c r="B1231" s="673" t="str">
        <f t="shared" si="29"/>
        <v>Remiami projektai, kurie kuria darbo vietas (aktualu rodikliui L805)</v>
      </c>
      <c r="C1231" s="672" t="str">
        <f>'10'!S77</f>
        <v>Ne</v>
      </c>
    </row>
    <row r="1232" spans="1:3" ht="30" x14ac:dyDescent="0.25">
      <c r="A1232" s="2" t="s">
        <v>776</v>
      </c>
      <c r="B1232" s="673" t="str">
        <f t="shared" si="29"/>
        <v>Remiami kaimo verslų, įskaitant bioekonomiką, projektai (aktualu rodikliui L 806)</v>
      </c>
      <c r="C1232" s="672" t="str">
        <f>'10'!S78</f>
        <v>Ne</v>
      </c>
    </row>
    <row r="1233" spans="1:3" ht="30" x14ac:dyDescent="0.25">
      <c r="A1233" s="2" t="s">
        <v>777</v>
      </c>
      <c r="B1233" s="673" t="str">
        <f t="shared" si="29"/>
        <v>Remiami projektai, susiję su sumanių kaimų strategijomis (aktualu rodikliui L807)</v>
      </c>
      <c r="C1233" s="672" t="str">
        <f>'10'!S79</f>
        <v>Ne</v>
      </c>
    </row>
    <row r="1234" spans="1:3" ht="30" x14ac:dyDescent="0.25">
      <c r="A1234" s="2" t="s">
        <v>778</v>
      </c>
      <c r="B1234" s="673" t="str">
        <f t="shared" si="29"/>
        <v>Remiami projektai, gerinantys paslaugų prieinamumą ir infrastruktūrą (aktualu rodikliui L808)</v>
      </c>
      <c r="C1234" s="672" t="str">
        <f>'10'!S80</f>
        <v>Ne</v>
      </c>
    </row>
    <row r="1235" spans="1:3" ht="30" x14ac:dyDescent="0.25">
      <c r="A1235" s="2" t="s">
        <v>779</v>
      </c>
      <c r="B1235" s="673" t="str">
        <f t="shared" si="29"/>
        <v>Remiami socialinės įtraukties projektai (aktualu rodikliui L809)</v>
      </c>
      <c r="C1235" s="672" t="str">
        <f>'10'!S81</f>
        <v>Ne</v>
      </c>
    </row>
    <row r="1236" spans="1:3" x14ac:dyDescent="0.25">
      <c r="B1236" s="649"/>
      <c r="C1236" s="685"/>
    </row>
    <row r="1237" spans="1:3" x14ac:dyDescent="0.25">
      <c r="A1237" s="1"/>
      <c r="B1237" s="362"/>
      <c r="C1237" s="686" t="str">
        <f>'10'!T6</f>
        <v>17 priemonė</v>
      </c>
    </row>
    <row r="1238" spans="1:3" x14ac:dyDescent="0.25">
      <c r="A1238" s="2" t="s">
        <v>188</v>
      </c>
      <c r="B1238" s="509" t="str">
        <f>B1161</f>
        <v>Priemonės pavadinimas</v>
      </c>
      <c r="C1238" s="670">
        <f>'10'!T7</f>
        <v>0</v>
      </c>
    </row>
    <row r="1239" spans="1:3" x14ac:dyDescent="0.25">
      <c r="A1239" s="2" t="s">
        <v>189</v>
      </c>
      <c r="B1239" s="671" t="str">
        <f t="shared" ref="B1239:B1302" si="30">B1162</f>
        <v>Priemonės rūšis</v>
      </c>
      <c r="C1239" s="670">
        <f>'10'!T8</f>
        <v>0</v>
      </c>
    </row>
    <row r="1240" spans="1:3" ht="30" x14ac:dyDescent="0.25">
      <c r="A1240" s="2" t="s">
        <v>190</v>
      </c>
      <c r="B1240" s="671" t="str">
        <f t="shared" si="30"/>
        <v>VVG teritorijos poreikių, kuriuos tenkina priemonė, skaičius</v>
      </c>
      <c r="C1240" s="670">
        <f>'10'!T9</f>
        <v>0</v>
      </c>
    </row>
    <row r="1241" spans="1:3" x14ac:dyDescent="0.25">
      <c r="A1241" s="2" t="s">
        <v>191</v>
      </c>
      <c r="B1241" s="671" t="str">
        <f t="shared" si="30"/>
        <v>BŽŪP tikslų, kuriuos įgyvendina priemonė, skaičius</v>
      </c>
      <c r="C1241" s="670">
        <f>'10'!T10</f>
        <v>0</v>
      </c>
    </row>
    <row r="1242" spans="1:3" x14ac:dyDescent="0.25">
      <c r="A1242" s="2" t="s">
        <v>192</v>
      </c>
      <c r="B1242" s="671" t="str">
        <f t="shared" si="30"/>
        <v>Pagrindinis BŽŪP tikslas, kurį įgyvendina VPS priemonė</v>
      </c>
      <c r="C1242" s="672" t="str">
        <f>'10'!T11</f>
        <v>Pasirinkite</v>
      </c>
    </row>
    <row r="1243" spans="1:3" ht="30" x14ac:dyDescent="0.25">
      <c r="A1243" s="2" t="s">
        <v>193</v>
      </c>
      <c r="B1243" s="673" t="str">
        <f t="shared" si="30"/>
        <v>Ar priemonė prisideda prie 4 konkretaus BŽŪP tikslo? (tikslas nurodytas 5 lape)</v>
      </c>
      <c r="C1243" s="672" t="str">
        <f>'10'!T12</f>
        <v>Ne</v>
      </c>
    </row>
    <row r="1244" spans="1:3" ht="30" x14ac:dyDescent="0.25">
      <c r="A1244" s="2" t="s">
        <v>194</v>
      </c>
      <c r="B1244" s="673" t="str">
        <f t="shared" si="30"/>
        <v>Ar priemonė prisideda prie 5 konkretaus BŽŪP tikslo? (tikslas nurodytas 5 lape)</v>
      </c>
      <c r="C1244" s="672" t="str">
        <f>'10'!T13</f>
        <v>Ne</v>
      </c>
    </row>
    <row r="1245" spans="1:3" ht="30" x14ac:dyDescent="0.25">
      <c r="A1245" s="2" t="s">
        <v>195</v>
      </c>
      <c r="B1245" s="673" t="str">
        <f t="shared" si="30"/>
        <v>Ar priemonė prisideda prie 6 konkretaus BŽŪP tikslo? (tikslas nurodytas 5 lape)</v>
      </c>
      <c r="C1245" s="672" t="str">
        <f>'10'!T14</f>
        <v>Ne</v>
      </c>
    </row>
    <row r="1246" spans="1:3" ht="30" x14ac:dyDescent="0.25">
      <c r="A1246" s="2" t="s">
        <v>196</v>
      </c>
      <c r="B1246" s="673" t="str">
        <f t="shared" si="30"/>
        <v>Ar priemonė prisideda prie 9 konkretaus BŽŪP tikslo? (tikslas nurodytas 5 lape)</v>
      </c>
      <c r="C1246" s="672" t="str">
        <f>'10'!T15</f>
        <v>Ne</v>
      </c>
    </row>
    <row r="1247" spans="1:3" x14ac:dyDescent="0.25">
      <c r="A1247" s="2" t="s">
        <v>94</v>
      </c>
      <c r="B1247" s="675" t="str">
        <f t="shared" si="30"/>
        <v>A dalis. Priemonės intervencijos logika:</v>
      </c>
      <c r="C1247" s="676"/>
    </row>
    <row r="1248" spans="1:3" ht="45" x14ac:dyDescent="0.25">
      <c r="A1248" s="2" t="s">
        <v>197</v>
      </c>
      <c r="B1248" s="673" t="str">
        <f t="shared" si="30"/>
        <v>Priemonės tikslas, ryšys su pagrindiniu BŽŪP tikslu ir VVG teritorijos poreikiais (problemomis ir (arba) potencialu), ryšys su VPS tema (jei taikoma)</v>
      </c>
      <c r="C1248" s="677">
        <f>'10'!T17</f>
        <v>0</v>
      </c>
    </row>
    <row r="1249" spans="1:3" x14ac:dyDescent="0.25">
      <c r="A1249" s="2" t="s">
        <v>198</v>
      </c>
      <c r="B1249" s="671" t="str">
        <f t="shared" si="30"/>
        <v>Pokytis, kurio siekiama VPS priemone</v>
      </c>
      <c r="C1249" s="677">
        <f>'10'!T18</f>
        <v>0</v>
      </c>
    </row>
    <row r="1250" spans="1:3" ht="30" x14ac:dyDescent="0.25">
      <c r="A1250" s="2" t="s">
        <v>199</v>
      </c>
      <c r="B1250" s="509" t="str">
        <f t="shared" si="30"/>
        <v>Kaip priemonė prisidės prie horizontalaus tikslo d įgyvendinimo? (pildoma, jei taikoma)</v>
      </c>
      <c r="C1250" s="677">
        <f>'10'!T19</f>
        <v>0</v>
      </c>
    </row>
    <row r="1251" spans="1:3" ht="30" x14ac:dyDescent="0.25">
      <c r="A1251" s="2" t="s">
        <v>200</v>
      </c>
      <c r="B1251" s="509" t="str">
        <f t="shared" si="30"/>
        <v>Kaip priemonė prisidės prie horizontalaus tikslo e įgyvendinimo? (pildoma, jei taikoma)</v>
      </c>
      <c r="C1251" s="677">
        <f>'10'!T20</f>
        <v>0</v>
      </c>
    </row>
    <row r="1252" spans="1:3" ht="30" x14ac:dyDescent="0.25">
      <c r="A1252" s="2" t="s">
        <v>201</v>
      </c>
      <c r="B1252" s="509" t="str">
        <f t="shared" si="30"/>
        <v>Kaip priemonė prisidės prie horizontalaus tikslo f įgyvendinimo? (pildoma, jei taikoma)</v>
      </c>
      <c r="C1252" s="677">
        <f>'10'!T21</f>
        <v>0</v>
      </c>
    </row>
    <row r="1253" spans="1:3" ht="30" x14ac:dyDescent="0.25">
      <c r="A1253" s="2" t="s">
        <v>202</v>
      </c>
      <c r="B1253" s="509" t="str">
        <f t="shared" si="30"/>
        <v>Kaip priemonė prisidės prie horizontalaus tikslo i įgyvendinimo? (pildoma, jei taikoma)</v>
      </c>
      <c r="C1253" s="677">
        <f>'10'!T22</f>
        <v>0</v>
      </c>
    </row>
    <row r="1254" spans="1:3" ht="30" x14ac:dyDescent="0.25">
      <c r="A1254" s="2" t="s">
        <v>203</v>
      </c>
      <c r="B1254" s="675" t="str">
        <f t="shared" si="30"/>
        <v>B dalis. Pareiškėjų ir projektų tinkamumo sąlygos, projektų atrankos principai:</v>
      </c>
      <c r="C1254" s="676"/>
    </row>
    <row r="1255" spans="1:3" x14ac:dyDescent="0.25">
      <c r="A1255" s="2" t="s">
        <v>204</v>
      </c>
      <c r="B1255" s="509" t="str">
        <f t="shared" si="30"/>
        <v>Pagal priemonę remiamos veiklos</v>
      </c>
      <c r="C1255" s="677">
        <f>'10'!T24</f>
        <v>0</v>
      </c>
    </row>
    <row r="1256" spans="1:3" ht="30" x14ac:dyDescent="0.25">
      <c r="A1256" s="2" t="s">
        <v>205</v>
      </c>
      <c r="B1256" s="671" t="str">
        <f t="shared" si="30"/>
        <v>Tinkami pareiškėjai ir partneriai (jei taikomas reikalavimas projektus įgyvendinti su partneriais)</v>
      </c>
      <c r="C1256" s="677">
        <f>'10'!T25</f>
        <v>0</v>
      </c>
    </row>
    <row r="1257" spans="1:3" ht="30" x14ac:dyDescent="0.25">
      <c r="A1257" s="2" t="s">
        <v>206</v>
      </c>
      <c r="B1257" s="671" t="str">
        <f t="shared" si="30"/>
        <v>Priemonės tikslinė grupė (pildoma, jei nesutampa su tinkamais pareiškėjais ir (arba) partneriais)</v>
      </c>
      <c r="C1257" s="677">
        <f>'10'!T26</f>
        <v>0</v>
      </c>
    </row>
    <row r="1258" spans="1:3" x14ac:dyDescent="0.25">
      <c r="A1258" s="2" t="s">
        <v>725</v>
      </c>
      <c r="B1258" s="509" t="str">
        <f t="shared" si="30"/>
        <v>Tinkamumo sąlygos pareiškėjams ir projektams</v>
      </c>
      <c r="C1258" s="677">
        <f>'10'!T27</f>
        <v>0</v>
      </c>
    </row>
    <row r="1259" spans="1:3" x14ac:dyDescent="0.25">
      <c r="A1259" s="2" t="s">
        <v>726</v>
      </c>
      <c r="B1259" s="673" t="str">
        <f t="shared" si="30"/>
        <v>Projektų atrankos principai</v>
      </c>
      <c r="C1259" s="677">
        <f>'10'!T28</f>
        <v>0</v>
      </c>
    </row>
    <row r="1260" spans="1:3" x14ac:dyDescent="0.25">
      <c r="A1260" s="2" t="s">
        <v>727</v>
      </c>
      <c r="B1260" s="509" t="str">
        <f t="shared" si="30"/>
        <v>Planuojamų kvietimų teikti paraiškas skaičius</v>
      </c>
      <c r="C1260" s="670">
        <f>'10'!T29</f>
        <v>0</v>
      </c>
    </row>
    <row r="1261" spans="1:3" x14ac:dyDescent="0.25">
      <c r="A1261" s="2" t="s">
        <v>728</v>
      </c>
      <c r="B1261" s="651" t="str">
        <f t="shared" si="30"/>
        <v>C dalis. Paramos dydžiai:</v>
      </c>
      <c r="C1261" s="676"/>
    </row>
    <row r="1262" spans="1:3" x14ac:dyDescent="0.25">
      <c r="A1262" s="2" t="s">
        <v>729</v>
      </c>
      <c r="B1262" s="509" t="str">
        <f t="shared" si="30"/>
        <v>Didžiausia paramos suma vietos projektui, Eur</v>
      </c>
      <c r="C1262" s="677">
        <f>'10'!T31</f>
        <v>0</v>
      </c>
    </row>
    <row r="1263" spans="1:3" x14ac:dyDescent="0.25">
      <c r="A1263" s="2" t="s">
        <v>730</v>
      </c>
      <c r="B1263" s="509" t="str">
        <f t="shared" si="30"/>
        <v xml:space="preserve">Paramos lyginamoji dalis, proc. </v>
      </c>
      <c r="C1263" s="677">
        <f>'10'!T32</f>
        <v>0</v>
      </c>
    </row>
    <row r="1264" spans="1:3" x14ac:dyDescent="0.25">
      <c r="A1264" s="2" t="s">
        <v>731</v>
      </c>
      <c r="B1264" s="509" t="str">
        <f t="shared" si="30"/>
        <v>Planuojama paramos suma priemonei, Eur</v>
      </c>
      <c r="C1264" s="678">
        <f>'10'!T33</f>
        <v>0</v>
      </c>
    </row>
    <row r="1265" spans="1:3" x14ac:dyDescent="0.25">
      <c r="A1265" s="2" t="s">
        <v>732</v>
      </c>
      <c r="B1265" s="509" t="str">
        <f t="shared" si="30"/>
        <v>Planuojama paremti projektų (rodiklis L700)</v>
      </c>
      <c r="C1265" s="679">
        <f>'10'!T34</f>
        <v>0</v>
      </c>
    </row>
    <row r="1266" spans="1:3" x14ac:dyDescent="0.25">
      <c r="A1266" s="2" t="s">
        <v>733</v>
      </c>
      <c r="B1266" s="509" t="str">
        <f t="shared" si="30"/>
        <v>Paaiškinimas, kaip nustatyta rodiklio L700 reikšmė</v>
      </c>
      <c r="C1266" s="677">
        <f>'10'!T35</f>
        <v>0</v>
      </c>
    </row>
    <row r="1267" spans="1:3" ht="30" x14ac:dyDescent="0.25">
      <c r="A1267" s="2" t="s">
        <v>734</v>
      </c>
      <c r="B1267" s="651" t="str">
        <f t="shared" si="30"/>
        <v>D dalis. Priemonės indėlis į ES ir nacionalinių horizontaliųjų principų įgyvendinimą:</v>
      </c>
      <c r="C1267" s="676"/>
    </row>
    <row r="1268" spans="1:3" x14ac:dyDescent="0.25">
      <c r="A1268" s="2" t="s">
        <v>735</v>
      </c>
      <c r="B1268" s="680" t="str">
        <f t="shared" si="30"/>
        <v>Subregioninės vietovės principas:</v>
      </c>
      <c r="C1268" s="676"/>
    </row>
    <row r="1269" spans="1:3" ht="30" x14ac:dyDescent="0.25">
      <c r="A1269" s="2" t="s">
        <v>736</v>
      </c>
      <c r="B1269" s="509" t="str">
        <f t="shared" si="30"/>
        <v>Ar siekiama, kad pagal priemonę finansuojami projektai apimtų visas VVG teritorijos seniūnijas?</v>
      </c>
      <c r="C1269" s="672" t="str">
        <f>'10'!T38</f>
        <v>Ne</v>
      </c>
    </row>
    <row r="1270" spans="1:3" x14ac:dyDescent="0.25">
      <c r="A1270" s="2" t="s">
        <v>737</v>
      </c>
      <c r="B1270" s="509" t="str">
        <f t="shared" si="30"/>
        <v>Pasirinkimo pagrindimas</v>
      </c>
      <c r="C1270" s="677">
        <f>'10'!T39</f>
        <v>0</v>
      </c>
    </row>
    <row r="1271" spans="1:3" x14ac:dyDescent="0.25">
      <c r="A1271" s="2" t="s">
        <v>738</v>
      </c>
      <c r="B1271" s="680" t="str">
        <f t="shared" si="30"/>
        <v>Partnerystės principas:</v>
      </c>
      <c r="C1271" s="676"/>
    </row>
    <row r="1272" spans="1:3" ht="30" x14ac:dyDescent="0.25">
      <c r="A1272" s="2" t="s">
        <v>739</v>
      </c>
      <c r="B1272" s="509" t="str">
        <f t="shared" si="30"/>
        <v>Ar siekiama, kad pagal priemonę finansuojami projektai būtų vykdomi su partneriais?</v>
      </c>
      <c r="C1272" s="672" t="str">
        <f>'10'!T41</f>
        <v>Ne</v>
      </c>
    </row>
    <row r="1273" spans="1:3" x14ac:dyDescent="0.25">
      <c r="A1273" s="2" t="s">
        <v>740</v>
      </c>
      <c r="B1273" s="509" t="str">
        <f t="shared" si="30"/>
        <v>Pasirinkimo pagrindimas</v>
      </c>
      <c r="C1273" s="677">
        <f>'10'!T42</f>
        <v>0</v>
      </c>
    </row>
    <row r="1274" spans="1:3" x14ac:dyDescent="0.25">
      <c r="A1274" s="2" t="s">
        <v>741</v>
      </c>
      <c r="B1274" s="680" t="str">
        <f t="shared" si="30"/>
        <v>Inovacijų principas:</v>
      </c>
      <c r="C1274" s="676"/>
    </row>
    <row r="1275" spans="1:3" ht="30" x14ac:dyDescent="0.25">
      <c r="A1275" s="2" t="s">
        <v>742</v>
      </c>
      <c r="B1275" s="509" t="str">
        <f t="shared" si="30"/>
        <v>Ar siekiama, kad pagal priemonę finansuojami projektai būtų skirti inovacijoms vietos lygiu diegti?</v>
      </c>
      <c r="C1275" s="672" t="str">
        <f>'10'!T44</f>
        <v>Ne</v>
      </c>
    </row>
    <row r="1276" spans="1:3" x14ac:dyDescent="0.25">
      <c r="A1276" s="2" t="s">
        <v>743</v>
      </c>
      <c r="B1276" s="509" t="str">
        <f t="shared" si="30"/>
        <v>Pasirinkimo pagrindimas</v>
      </c>
      <c r="C1276" s="677">
        <f>'10'!T45</f>
        <v>0</v>
      </c>
    </row>
    <row r="1277" spans="1:3" ht="30" x14ac:dyDescent="0.25">
      <c r="A1277" s="2" t="s">
        <v>744</v>
      </c>
      <c r="B1277" s="509" t="str">
        <f t="shared" si="30"/>
        <v>Planuojama paremti projektų, skirtų inovacijoms vietos lygiu diegti (rodiklis L710)</v>
      </c>
      <c r="C1277" s="679">
        <f>'10'!T46</f>
        <v>0</v>
      </c>
    </row>
    <row r="1278" spans="1:3" x14ac:dyDescent="0.25">
      <c r="A1278" s="2" t="s">
        <v>745</v>
      </c>
      <c r="B1278" s="680" t="str">
        <f t="shared" si="30"/>
        <v>Lyčių lygybė ir nediskriminavimas:</v>
      </c>
      <c r="C1278" s="676"/>
    </row>
    <row r="1279" spans="1:3" ht="30" x14ac:dyDescent="0.25">
      <c r="A1279" s="2" t="s">
        <v>746</v>
      </c>
      <c r="B1279" s="509" t="str">
        <f t="shared" si="30"/>
        <v>Ar pagal priemonę finansuojami projektai, skirti lyčių lygybei ir nediskriminavimui?</v>
      </c>
      <c r="C1279" s="672" t="str">
        <f>'10'!T48</f>
        <v>Ne</v>
      </c>
    </row>
    <row r="1280" spans="1:3" x14ac:dyDescent="0.25">
      <c r="A1280" s="2" t="s">
        <v>747</v>
      </c>
      <c r="B1280" s="509" t="str">
        <f t="shared" si="30"/>
        <v>Pasirinkimo pagrindimas (jei taip, kaip bus užtikrinta)</v>
      </c>
      <c r="C1280" s="677">
        <f>'10'!T49</f>
        <v>0</v>
      </c>
    </row>
    <row r="1281" spans="1:3" x14ac:dyDescent="0.25">
      <c r="A1281" s="2" t="s">
        <v>748</v>
      </c>
      <c r="B1281" s="680" t="str">
        <f t="shared" si="30"/>
        <v>Jaunimas:</v>
      </c>
      <c r="C1281" s="676"/>
    </row>
    <row r="1282" spans="1:3" ht="30" x14ac:dyDescent="0.25">
      <c r="A1282" s="2" t="s">
        <v>749</v>
      </c>
      <c r="B1282" s="509" t="str">
        <f t="shared" si="30"/>
        <v>Ar pagal priemonę finansuojami projektai, skirti jaunimui?</v>
      </c>
      <c r="C1282" s="672" t="str">
        <f>'10'!T51</f>
        <v>Ne</v>
      </c>
    </row>
    <row r="1283" spans="1:3" x14ac:dyDescent="0.25">
      <c r="A1283" s="2" t="s">
        <v>750</v>
      </c>
      <c r="B1283" s="509" t="str">
        <f t="shared" si="30"/>
        <v>Pasirinkimo pagrindimas (jei taip, kaip bus užtikrinta)</v>
      </c>
      <c r="C1283" s="677">
        <f>'10'!T52</f>
        <v>0</v>
      </c>
    </row>
    <row r="1284" spans="1:3" x14ac:dyDescent="0.25">
      <c r="A1284" s="2" t="s">
        <v>751</v>
      </c>
      <c r="B1284" s="675" t="str">
        <f t="shared" si="30"/>
        <v>E dalis. Priemonės rezultato rodikliai:</v>
      </c>
      <c r="C1284" s="676"/>
    </row>
    <row r="1285" spans="1:3" x14ac:dyDescent="0.25">
      <c r="A1285" s="2" t="s">
        <v>752</v>
      </c>
      <c r="B1285" s="680" t="str">
        <f t="shared" si="30"/>
        <v>SP rezultato rodiklių taikymas priemonei:</v>
      </c>
      <c r="C1285" s="676"/>
    </row>
    <row r="1286" spans="1:3" x14ac:dyDescent="0.25">
      <c r="A1286" s="2" t="s">
        <v>753</v>
      </c>
      <c r="B1286" s="681" t="str">
        <f t="shared" si="30"/>
        <v>R.3</v>
      </c>
      <c r="C1286" s="687" t="str">
        <f>'10'!T55</f>
        <v>Ne</v>
      </c>
    </row>
    <row r="1287" spans="1:3" x14ac:dyDescent="0.25">
      <c r="A1287" s="2" t="s">
        <v>754</v>
      </c>
      <c r="B1287" s="681" t="str">
        <f t="shared" si="30"/>
        <v>R.37</v>
      </c>
      <c r="C1287" s="687" t="str">
        <f>'10'!T56</f>
        <v>Ne</v>
      </c>
    </row>
    <row r="1288" spans="1:3" x14ac:dyDescent="0.25">
      <c r="A1288" s="2" t="s">
        <v>755</v>
      </c>
      <c r="B1288" s="681" t="str">
        <f t="shared" si="30"/>
        <v>R.39</v>
      </c>
      <c r="C1288" s="687" t="str">
        <f>'10'!T57</f>
        <v>Ne</v>
      </c>
    </row>
    <row r="1289" spans="1:3" x14ac:dyDescent="0.25">
      <c r="A1289" s="2" t="s">
        <v>756</v>
      </c>
      <c r="B1289" s="681" t="str">
        <f t="shared" si="30"/>
        <v>R.41</v>
      </c>
      <c r="C1289" s="687" t="str">
        <f>'10'!T58</f>
        <v>Ne</v>
      </c>
    </row>
    <row r="1290" spans="1:3" x14ac:dyDescent="0.25">
      <c r="A1290" s="2" t="s">
        <v>757</v>
      </c>
      <c r="B1290" s="681" t="str">
        <f t="shared" si="30"/>
        <v>R.42</v>
      </c>
      <c r="C1290" s="687" t="str">
        <f>'10'!T59</f>
        <v>Ne</v>
      </c>
    </row>
    <row r="1291" spans="1:3" x14ac:dyDescent="0.25">
      <c r="A1291" s="2" t="s">
        <v>758</v>
      </c>
      <c r="B1291" s="680" t="str">
        <f t="shared" si="30"/>
        <v>VPS rodiklių taikymas priemonei:</v>
      </c>
      <c r="C1291" s="688"/>
    </row>
    <row r="1292" spans="1:3" x14ac:dyDescent="0.25">
      <c r="A1292" s="2" t="s">
        <v>759</v>
      </c>
      <c r="B1292" s="681" t="str">
        <f t="shared" si="30"/>
        <v>RASE-P.1</v>
      </c>
      <c r="C1292" s="687" t="str">
        <f>'10'!T61</f>
        <v>Ne</v>
      </c>
    </row>
    <row r="1293" spans="1:3" x14ac:dyDescent="0.25">
      <c r="A1293" s="2" t="s">
        <v>760</v>
      </c>
      <c r="B1293" s="681" t="str">
        <f t="shared" si="30"/>
        <v>RASE-P.2</v>
      </c>
      <c r="C1293" s="687" t="str">
        <f>'10'!T62</f>
        <v>Ne</v>
      </c>
    </row>
    <row r="1294" spans="1:3" x14ac:dyDescent="0.25">
      <c r="A1294" s="2" t="s">
        <v>761</v>
      </c>
      <c r="B1294" s="681" t="str">
        <f t="shared" si="30"/>
        <v>RASE-P.3</v>
      </c>
      <c r="C1294" s="687" t="str">
        <f>'10'!T63</f>
        <v>Ne</v>
      </c>
    </row>
    <row r="1295" spans="1:3" x14ac:dyDescent="0.25">
      <c r="A1295" s="2" t="s">
        <v>762</v>
      </c>
      <c r="B1295" s="681" t="str">
        <f t="shared" si="30"/>
        <v>RASE-P.4</v>
      </c>
      <c r="C1295" s="687" t="str">
        <f>'10'!T64</f>
        <v>Ne</v>
      </c>
    </row>
    <row r="1296" spans="1:3" x14ac:dyDescent="0.25">
      <c r="A1296" s="2" t="s">
        <v>763</v>
      </c>
      <c r="B1296" s="681" t="str">
        <f t="shared" si="30"/>
        <v>RASE-P.5</v>
      </c>
      <c r="C1296" s="687" t="str">
        <f>'10'!T65</f>
        <v>Ne</v>
      </c>
    </row>
    <row r="1297" spans="1:3" x14ac:dyDescent="0.25">
      <c r="A1297" s="2" t="s">
        <v>764</v>
      </c>
      <c r="B1297" s="681" t="str">
        <f t="shared" si="30"/>
        <v>RASE-P.6</v>
      </c>
      <c r="C1297" s="687" t="str">
        <f>'10'!T66</f>
        <v>Ne</v>
      </c>
    </row>
    <row r="1298" spans="1:3" x14ac:dyDescent="0.25">
      <c r="A1298" s="2" t="s">
        <v>765</v>
      </c>
      <c r="B1298" s="681" t="str">
        <f t="shared" si="30"/>
        <v>RASE-P.7</v>
      </c>
      <c r="C1298" s="687" t="str">
        <f>'10'!T67</f>
        <v>Ne</v>
      </c>
    </row>
    <row r="1299" spans="1:3" x14ac:dyDescent="0.25">
      <c r="A1299" s="2" t="s">
        <v>766</v>
      </c>
      <c r="B1299" s="681" t="str">
        <f t="shared" si="30"/>
        <v>RASE-P.8</v>
      </c>
      <c r="C1299" s="687" t="str">
        <f>'10'!T68</f>
        <v>Ne</v>
      </c>
    </row>
    <row r="1300" spans="1:3" x14ac:dyDescent="0.25">
      <c r="A1300" s="2" t="s">
        <v>767</v>
      </c>
      <c r="B1300" s="681" t="str">
        <f t="shared" si="30"/>
        <v>RASE-P.9</v>
      </c>
      <c r="C1300" s="687" t="str">
        <f>'10'!T69</f>
        <v>Ne</v>
      </c>
    </row>
    <row r="1301" spans="1:3" x14ac:dyDescent="0.25">
      <c r="A1301" s="2" t="s">
        <v>768</v>
      </c>
      <c r="B1301" s="683" t="str">
        <f t="shared" si="30"/>
        <v>RASE-P.10</v>
      </c>
      <c r="C1301" s="689" t="str">
        <f>'10'!T70</f>
        <v>Ne</v>
      </c>
    </row>
    <row r="1302" spans="1:3" x14ac:dyDescent="0.25">
      <c r="A1302" s="2" t="s">
        <v>769</v>
      </c>
      <c r="B1302" s="675" t="str">
        <f t="shared" si="30"/>
        <v>F dalis. Pagal priemonę remiamų projektų pobūdis:</v>
      </c>
      <c r="C1302" s="676"/>
    </row>
    <row r="1303" spans="1:3" x14ac:dyDescent="0.25">
      <c r="A1303" s="2" t="s">
        <v>770</v>
      </c>
      <c r="B1303" s="671" t="str">
        <f t="shared" ref="B1303:B1312" si="31">B1226</f>
        <v>Remiami pelno projektai</v>
      </c>
      <c r="C1303" s="672" t="str">
        <f>'10'!T72</f>
        <v>Ne</v>
      </c>
    </row>
    <row r="1304" spans="1:3" ht="60" x14ac:dyDescent="0.25">
      <c r="A1304" s="2" t="s">
        <v>771</v>
      </c>
      <c r="B1304" s="673" t="str">
        <f t="shared" si="31"/>
        <v>Remiami projektai, susiję su žinių perdavimu, įskaitant konsultacijas, mokymą ir keitimąsi žiniomis apie tvarią, ekonominę, socialinę, aplinką ir klimatą tausojančią veiklą (aktualu rodikliui L801)</v>
      </c>
      <c r="C1304" s="672" t="str">
        <f>'10'!T73</f>
        <v>Ne</v>
      </c>
    </row>
    <row r="1305" spans="1:3" ht="75" x14ac:dyDescent="0.25">
      <c r="A1305" s="2" t="s">
        <v>772</v>
      </c>
      <c r="B1305" s="673" t="str">
        <f t="shared" si="31"/>
        <v>Remiami projektai, susiję su gamintojų organizacijomis, vietinėmis rinkomis, trumpomis tiekimo grandinėmis ir kokybės schemomis, įskaitant paramą investicijoms, rinkodaros veiklą ir kt. (aktualu rodikliui L802)</v>
      </c>
      <c r="C1305" s="672" t="str">
        <f>'10'!T74</f>
        <v>Ne</v>
      </c>
    </row>
    <row r="1306" spans="1:3" ht="45" x14ac:dyDescent="0.25">
      <c r="A1306" s="2" t="s">
        <v>773</v>
      </c>
      <c r="B1306" s="673" t="str">
        <f t="shared" si="31"/>
        <v>Remiami projektai, susiję su atsinaujinančios energijos gamybos pajėgumais, įskaitant biologinę (aktualu rodikliui L803)</v>
      </c>
      <c r="C1306" s="672" t="str">
        <f>'10'!T75</f>
        <v>Ne</v>
      </c>
    </row>
    <row r="1307" spans="1:3" ht="60" x14ac:dyDescent="0.25">
      <c r="A1307" s="2" t="s">
        <v>774</v>
      </c>
      <c r="B1307" s="673" t="str">
        <f t="shared" si="31"/>
        <v>Remiami projektai, prisidedantys prie aplinkos tvarumo, klimato kaitos švelninimo bei prisitaikymo prie jos tikslų įgyvendinimo kaimo vietovėse (aktualu rodikliui L804)</v>
      </c>
      <c r="C1307" s="672" t="str">
        <f>'10'!T76</f>
        <v>Ne</v>
      </c>
    </row>
    <row r="1308" spans="1:3" ht="30" x14ac:dyDescent="0.25">
      <c r="A1308" s="2" t="s">
        <v>775</v>
      </c>
      <c r="B1308" s="673" t="str">
        <f t="shared" si="31"/>
        <v>Remiami projektai, kurie kuria darbo vietas (aktualu rodikliui L805)</v>
      </c>
      <c r="C1308" s="672" t="str">
        <f>'10'!T77</f>
        <v>Ne</v>
      </c>
    </row>
    <row r="1309" spans="1:3" ht="30" x14ac:dyDescent="0.25">
      <c r="A1309" s="2" t="s">
        <v>776</v>
      </c>
      <c r="B1309" s="673" t="str">
        <f t="shared" si="31"/>
        <v>Remiami kaimo verslų, įskaitant bioekonomiką, projektai (aktualu rodikliui L 806)</v>
      </c>
      <c r="C1309" s="672" t="str">
        <f>'10'!T78</f>
        <v>Ne</v>
      </c>
    </row>
    <row r="1310" spans="1:3" ht="30" x14ac:dyDescent="0.25">
      <c r="A1310" s="2" t="s">
        <v>777</v>
      </c>
      <c r="B1310" s="673" t="str">
        <f t="shared" si="31"/>
        <v>Remiami projektai, susiję su sumanių kaimų strategijomis (aktualu rodikliui L807)</v>
      </c>
      <c r="C1310" s="672" t="str">
        <f>'10'!T79</f>
        <v>Ne</v>
      </c>
    </row>
    <row r="1311" spans="1:3" ht="30" x14ac:dyDescent="0.25">
      <c r="A1311" s="2" t="s">
        <v>778</v>
      </c>
      <c r="B1311" s="673" t="str">
        <f t="shared" si="31"/>
        <v>Remiami projektai, gerinantys paslaugų prieinamumą ir infrastruktūrą (aktualu rodikliui L808)</v>
      </c>
      <c r="C1311" s="672" t="str">
        <f>'10'!T80</f>
        <v>Ne</v>
      </c>
    </row>
    <row r="1312" spans="1:3" ht="30" x14ac:dyDescent="0.25">
      <c r="A1312" s="2" t="s">
        <v>779</v>
      </c>
      <c r="B1312" s="673" t="str">
        <f t="shared" si="31"/>
        <v>Remiami socialinės įtraukties projektai (aktualu rodikliui L809)</v>
      </c>
      <c r="C1312" s="672" t="str">
        <f>'10'!T81</f>
        <v>Ne</v>
      </c>
    </row>
    <row r="1313" spans="1:3" x14ac:dyDescent="0.25">
      <c r="B1313" s="649"/>
      <c r="C1313" s="685"/>
    </row>
    <row r="1314" spans="1:3" x14ac:dyDescent="0.25">
      <c r="A1314" s="1"/>
      <c r="B1314" s="362"/>
      <c r="C1314" s="686" t="str">
        <f>'10'!U6</f>
        <v>18 priemonė</v>
      </c>
    </row>
    <row r="1315" spans="1:3" x14ac:dyDescent="0.25">
      <c r="A1315" s="2" t="s">
        <v>188</v>
      </c>
      <c r="B1315" s="509" t="str">
        <f>B1238</f>
        <v>Priemonės pavadinimas</v>
      </c>
      <c r="C1315" s="670">
        <f>'10'!U7</f>
        <v>0</v>
      </c>
    </row>
    <row r="1316" spans="1:3" x14ac:dyDescent="0.25">
      <c r="A1316" s="2" t="s">
        <v>189</v>
      </c>
      <c r="B1316" s="671" t="str">
        <f t="shared" ref="B1316:B1379" si="32">B1239</f>
        <v>Priemonės rūšis</v>
      </c>
      <c r="C1316" s="670">
        <f>'10'!U8</f>
        <v>0</v>
      </c>
    </row>
    <row r="1317" spans="1:3" ht="30" x14ac:dyDescent="0.25">
      <c r="A1317" s="2" t="s">
        <v>190</v>
      </c>
      <c r="B1317" s="671" t="str">
        <f t="shared" si="32"/>
        <v>VVG teritorijos poreikių, kuriuos tenkina priemonė, skaičius</v>
      </c>
      <c r="C1317" s="670">
        <f>'10'!U9</f>
        <v>0</v>
      </c>
    </row>
    <row r="1318" spans="1:3" x14ac:dyDescent="0.25">
      <c r="A1318" s="2" t="s">
        <v>191</v>
      </c>
      <c r="B1318" s="671" t="str">
        <f t="shared" si="32"/>
        <v>BŽŪP tikslų, kuriuos įgyvendina priemonė, skaičius</v>
      </c>
      <c r="C1318" s="670">
        <f>'10'!U10</f>
        <v>0</v>
      </c>
    </row>
    <row r="1319" spans="1:3" x14ac:dyDescent="0.25">
      <c r="A1319" s="2" t="s">
        <v>192</v>
      </c>
      <c r="B1319" s="671" t="str">
        <f t="shared" si="32"/>
        <v>Pagrindinis BŽŪP tikslas, kurį įgyvendina VPS priemonė</v>
      </c>
      <c r="C1319" s="672" t="str">
        <f>'10'!U11</f>
        <v>Pasirinkite</v>
      </c>
    </row>
    <row r="1320" spans="1:3" ht="30" x14ac:dyDescent="0.25">
      <c r="A1320" s="2" t="s">
        <v>193</v>
      </c>
      <c r="B1320" s="673" t="str">
        <f t="shared" si="32"/>
        <v>Ar priemonė prisideda prie 4 konkretaus BŽŪP tikslo? (tikslas nurodytas 5 lape)</v>
      </c>
      <c r="C1320" s="672" t="str">
        <f>'10'!U12</f>
        <v>Ne</v>
      </c>
    </row>
    <row r="1321" spans="1:3" ht="30" x14ac:dyDescent="0.25">
      <c r="A1321" s="2" t="s">
        <v>194</v>
      </c>
      <c r="B1321" s="673" t="str">
        <f t="shared" si="32"/>
        <v>Ar priemonė prisideda prie 5 konkretaus BŽŪP tikslo? (tikslas nurodytas 5 lape)</v>
      </c>
      <c r="C1321" s="672" t="str">
        <f>'10'!U13</f>
        <v>Ne</v>
      </c>
    </row>
    <row r="1322" spans="1:3" ht="30" x14ac:dyDescent="0.25">
      <c r="A1322" s="2" t="s">
        <v>195</v>
      </c>
      <c r="B1322" s="673" t="str">
        <f t="shared" si="32"/>
        <v>Ar priemonė prisideda prie 6 konkretaus BŽŪP tikslo? (tikslas nurodytas 5 lape)</v>
      </c>
      <c r="C1322" s="672" t="str">
        <f>'10'!U14</f>
        <v>Ne</v>
      </c>
    </row>
    <row r="1323" spans="1:3" ht="30" x14ac:dyDescent="0.25">
      <c r="A1323" s="2" t="s">
        <v>196</v>
      </c>
      <c r="B1323" s="673" t="str">
        <f t="shared" si="32"/>
        <v>Ar priemonė prisideda prie 9 konkretaus BŽŪP tikslo? (tikslas nurodytas 5 lape)</v>
      </c>
      <c r="C1323" s="672" t="str">
        <f>'10'!U15</f>
        <v>Ne</v>
      </c>
    </row>
    <row r="1324" spans="1:3" x14ac:dyDescent="0.25">
      <c r="A1324" s="2" t="s">
        <v>94</v>
      </c>
      <c r="B1324" s="675" t="str">
        <f t="shared" si="32"/>
        <v>A dalis. Priemonės intervencijos logika:</v>
      </c>
      <c r="C1324" s="676"/>
    </row>
    <row r="1325" spans="1:3" ht="45" x14ac:dyDescent="0.25">
      <c r="A1325" s="2" t="s">
        <v>197</v>
      </c>
      <c r="B1325" s="673" t="str">
        <f t="shared" si="32"/>
        <v>Priemonės tikslas, ryšys su pagrindiniu BŽŪP tikslu ir VVG teritorijos poreikiais (problemomis ir (arba) potencialu), ryšys su VPS tema (jei taikoma)</v>
      </c>
      <c r="C1325" s="677">
        <f>'10'!U17</f>
        <v>0</v>
      </c>
    </row>
    <row r="1326" spans="1:3" x14ac:dyDescent="0.25">
      <c r="A1326" s="2" t="s">
        <v>198</v>
      </c>
      <c r="B1326" s="671" t="str">
        <f t="shared" si="32"/>
        <v>Pokytis, kurio siekiama VPS priemone</v>
      </c>
      <c r="C1326" s="677">
        <f>'10'!U18</f>
        <v>0</v>
      </c>
    </row>
    <row r="1327" spans="1:3" ht="30" x14ac:dyDescent="0.25">
      <c r="A1327" s="2" t="s">
        <v>199</v>
      </c>
      <c r="B1327" s="509" t="str">
        <f t="shared" si="32"/>
        <v>Kaip priemonė prisidės prie horizontalaus tikslo d įgyvendinimo? (pildoma, jei taikoma)</v>
      </c>
      <c r="C1327" s="677">
        <f>'10'!U19</f>
        <v>0</v>
      </c>
    </row>
    <row r="1328" spans="1:3" ht="30" x14ac:dyDescent="0.25">
      <c r="A1328" s="2" t="s">
        <v>200</v>
      </c>
      <c r="B1328" s="509" t="str">
        <f t="shared" si="32"/>
        <v>Kaip priemonė prisidės prie horizontalaus tikslo e įgyvendinimo? (pildoma, jei taikoma)</v>
      </c>
      <c r="C1328" s="677">
        <f>'10'!U20</f>
        <v>0</v>
      </c>
    </row>
    <row r="1329" spans="1:3" ht="30" x14ac:dyDescent="0.25">
      <c r="A1329" s="2" t="s">
        <v>201</v>
      </c>
      <c r="B1329" s="509" t="str">
        <f t="shared" si="32"/>
        <v>Kaip priemonė prisidės prie horizontalaus tikslo f įgyvendinimo? (pildoma, jei taikoma)</v>
      </c>
      <c r="C1329" s="677">
        <f>'10'!U21</f>
        <v>0</v>
      </c>
    </row>
    <row r="1330" spans="1:3" ht="30" x14ac:dyDescent="0.25">
      <c r="A1330" s="2" t="s">
        <v>202</v>
      </c>
      <c r="B1330" s="509" t="str">
        <f t="shared" si="32"/>
        <v>Kaip priemonė prisidės prie horizontalaus tikslo i įgyvendinimo? (pildoma, jei taikoma)</v>
      </c>
      <c r="C1330" s="677">
        <f>'10'!U22</f>
        <v>0</v>
      </c>
    </row>
    <row r="1331" spans="1:3" ht="30" x14ac:dyDescent="0.25">
      <c r="A1331" s="2" t="s">
        <v>203</v>
      </c>
      <c r="B1331" s="675" t="str">
        <f t="shared" si="32"/>
        <v>B dalis. Pareiškėjų ir projektų tinkamumo sąlygos, projektų atrankos principai:</v>
      </c>
      <c r="C1331" s="676"/>
    </row>
    <row r="1332" spans="1:3" x14ac:dyDescent="0.25">
      <c r="A1332" s="2" t="s">
        <v>204</v>
      </c>
      <c r="B1332" s="509" t="str">
        <f t="shared" si="32"/>
        <v>Pagal priemonę remiamos veiklos</v>
      </c>
      <c r="C1332" s="677">
        <f>'10'!U24</f>
        <v>0</v>
      </c>
    </row>
    <row r="1333" spans="1:3" ht="30" x14ac:dyDescent="0.25">
      <c r="A1333" s="2" t="s">
        <v>205</v>
      </c>
      <c r="B1333" s="671" t="str">
        <f t="shared" si="32"/>
        <v>Tinkami pareiškėjai ir partneriai (jei taikomas reikalavimas projektus įgyvendinti su partneriais)</v>
      </c>
      <c r="C1333" s="677">
        <f>'10'!U25</f>
        <v>0</v>
      </c>
    </row>
    <row r="1334" spans="1:3" ht="30" x14ac:dyDescent="0.25">
      <c r="A1334" s="2" t="s">
        <v>206</v>
      </c>
      <c r="B1334" s="671" t="str">
        <f t="shared" si="32"/>
        <v>Priemonės tikslinė grupė (pildoma, jei nesutampa su tinkamais pareiškėjais ir (arba) partneriais)</v>
      </c>
      <c r="C1334" s="677">
        <f>'10'!U26</f>
        <v>0</v>
      </c>
    </row>
    <row r="1335" spans="1:3" x14ac:dyDescent="0.25">
      <c r="A1335" s="2" t="s">
        <v>725</v>
      </c>
      <c r="B1335" s="509" t="str">
        <f t="shared" si="32"/>
        <v>Tinkamumo sąlygos pareiškėjams ir projektams</v>
      </c>
      <c r="C1335" s="677">
        <f>'10'!U27</f>
        <v>0</v>
      </c>
    </row>
    <row r="1336" spans="1:3" x14ac:dyDescent="0.25">
      <c r="A1336" s="2" t="s">
        <v>726</v>
      </c>
      <c r="B1336" s="673" t="str">
        <f t="shared" si="32"/>
        <v>Projektų atrankos principai</v>
      </c>
      <c r="C1336" s="677">
        <f>'10'!U28</f>
        <v>0</v>
      </c>
    </row>
    <row r="1337" spans="1:3" x14ac:dyDescent="0.25">
      <c r="A1337" s="2" t="s">
        <v>727</v>
      </c>
      <c r="B1337" s="509" t="str">
        <f t="shared" si="32"/>
        <v>Planuojamų kvietimų teikti paraiškas skaičius</v>
      </c>
      <c r="C1337" s="670">
        <f>'10'!U29</f>
        <v>0</v>
      </c>
    </row>
    <row r="1338" spans="1:3" x14ac:dyDescent="0.25">
      <c r="A1338" s="2" t="s">
        <v>728</v>
      </c>
      <c r="B1338" s="651" t="str">
        <f t="shared" si="32"/>
        <v>C dalis. Paramos dydžiai:</v>
      </c>
      <c r="C1338" s="676"/>
    </row>
    <row r="1339" spans="1:3" x14ac:dyDescent="0.25">
      <c r="A1339" s="2" t="s">
        <v>729</v>
      </c>
      <c r="B1339" s="509" t="str">
        <f t="shared" si="32"/>
        <v>Didžiausia paramos suma vietos projektui, Eur</v>
      </c>
      <c r="C1339" s="677">
        <f>'10'!U31</f>
        <v>0</v>
      </c>
    </row>
    <row r="1340" spans="1:3" x14ac:dyDescent="0.25">
      <c r="A1340" s="2" t="s">
        <v>730</v>
      </c>
      <c r="B1340" s="509" t="str">
        <f t="shared" si="32"/>
        <v xml:space="preserve">Paramos lyginamoji dalis, proc. </v>
      </c>
      <c r="C1340" s="677">
        <f>'10'!U32</f>
        <v>0</v>
      </c>
    </row>
    <row r="1341" spans="1:3" x14ac:dyDescent="0.25">
      <c r="A1341" s="2" t="s">
        <v>731</v>
      </c>
      <c r="B1341" s="509" t="str">
        <f t="shared" si="32"/>
        <v>Planuojama paramos suma priemonei, Eur</v>
      </c>
      <c r="C1341" s="678">
        <f>'10'!U33</f>
        <v>0</v>
      </c>
    </row>
    <row r="1342" spans="1:3" x14ac:dyDescent="0.25">
      <c r="A1342" s="2" t="s">
        <v>732</v>
      </c>
      <c r="B1342" s="509" t="str">
        <f t="shared" si="32"/>
        <v>Planuojama paremti projektų (rodiklis L700)</v>
      </c>
      <c r="C1342" s="679">
        <f>'10'!U34</f>
        <v>0</v>
      </c>
    </row>
    <row r="1343" spans="1:3" x14ac:dyDescent="0.25">
      <c r="A1343" s="2" t="s">
        <v>733</v>
      </c>
      <c r="B1343" s="509" t="str">
        <f t="shared" si="32"/>
        <v>Paaiškinimas, kaip nustatyta rodiklio L700 reikšmė</v>
      </c>
      <c r="C1343" s="677">
        <f>'10'!U35</f>
        <v>0</v>
      </c>
    </row>
    <row r="1344" spans="1:3" ht="30" x14ac:dyDescent="0.25">
      <c r="A1344" s="2" t="s">
        <v>734</v>
      </c>
      <c r="B1344" s="651" t="str">
        <f t="shared" si="32"/>
        <v>D dalis. Priemonės indėlis į ES ir nacionalinių horizontaliųjų principų įgyvendinimą:</v>
      </c>
      <c r="C1344" s="676"/>
    </row>
    <row r="1345" spans="1:3" x14ac:dyDescent="0.25">
      <c r="A1345" s="2" t="s">
        <v>735</v>
      </c>
      <c r="B1345" s="680" t="str">
        <f t="shared" si="32"/>
        <v>Subregioninės vietovės principas:</v>
      </c>
      <c r="C1345" s="676"/>
    </row>
    <row r="1346" spans="1:3" ht="30" x14ac:dyDescent="0.25">
      <c r="A1346" s="2" t="s">
        <v>736</v>
      </c>
      <c r="B1346" s="509" t="str">
        <f t="shared" si="32"/>
        <v>Ar siekiama, kad pagal priemonę finansuojami projektai apimtų visas VVG teritorijos seniūnijas?</v>
      </c>
      <c r="C1346" s="672" t="str">
        <f>'10'!U38</f>
        <v>Ne</v>
      </c>
    </row>
    <row r="1347" spans="1:3" x14ac:dyDescent="0.25">
      <c r="A1347" s="2" t="s">
        <v>737</v>
      </c>
      <c r="B1347" s="509" t="str">
        <f t="shared" si="32"/>
        <v>Pasirinkimo pagrindimas</v>
      </c>
      <c r="C1347" s="677">
        <f>'10'!U39</f>
        <v>0</v>
      </c>
    </row>
    <row r="1348" spans="1:3" x14ac:dyDescent="0.25">
      <c r="A1348" s="2" t="s">
        <v>738</v>
      </c>
      <c r="B1348" s="680" t="str">
        <f t="shared" si="32"/>
        <v>Partnerystės principas:</v>
      </c>
      <c r="C1348" s="676"/>
    </row>
    <row r="1349" spans="1:3" ht="30" x14ac:dyDescent="0.25">
      <c r="A1349" s="2" t="s">
        <v>739</v>
      </c>
      <c r="B1349" s="509" t="str">
        <f t="shared" si="32"/>
        <v>Ar siekiama, kad pagal priemonę finansuojami projektai būtų vykdomi su partneriais?</v>
      </c>
      <c r="C1349" s="672" t="str">
        <f>'10'!U41</f>
        <v>Ne</v>
      </c>
    </row>
    <row r="1350" spans="1:3" x14ac:dyDescent="0.25">
      <c r="A1350" s="2" t="s">
        <v>740</v>
      </c>
      <c r="B1350" s="509" t="str">
        <f t="shared" si="32"/>
        <v>Pasirinkimo pagrindimas</v>
      </c>
      <c r="C1350" s="677">
        <f>'10'!U42</f>
        <v>0</v>
      </c>
    </row>
    <row r="1351" spans="1:3" x14ac:dyDescent="0.25">
      <c r="A1351" s="2" t="s">
        <v>741</v>
      </c>
      <c r="B1351" s="680" t="str">
        <f t="shared" si="32"/>
        <v>Inovacijų principas:</v>
      </c>
      <c r="C1351" s="676"/>
    </row>
    <row r="1352" spans="1:3" ht="30" x14ac:dyDescent="0.25">
      <c r="A1352" s="2" t="s">
        <v>742</v>
      </c>
      <c r="B1352" s="509" t="str">
        <f t="shared" si="32"/>
        <v>Ar siekiama, kad pagal priemonę finansuojami projektai būtų skirti inovacijoms vietos lygiu diegti?</v>
      </c>
      <c r="C1352" s="672" t="str">
        <f>'10'!U44</f>
        <v>Ne</v>
      </c>
    </row>
    <row r="1353" spans="1:3" x14ac:dyDescent="0.25">
      <c r="A1353" s="2" t="s">
        <v>743</v>
      </c>
      <c r="B1353" s="509" t="str">
        <f t="shared" si="32"/>
        <v>Pasirinkimo pagrindimas</v>
      </c>
      <c r="C1353" s="677">
        <f>'10'!U45</f>
        <v>0</v>
      </c>
    </row>
    <row r="1354" spans="1:3" ht="30" x14ac:dyDescent="0.25">
      <c r="A1354" s="2" t="s">
        <v>744</v>
      </c>
      <c r="B1354" s="509" t="str">
        <f t="shared" si="32"/>
        <v>Planuojama paremti projektų, skirtų inovacijoms vietos lygiu diegti (rodiklis L710)</v>
      </c>
      <c r="C1354" s="679">
        <f>'10'!U46</f>
        <v>0</v>
      </c>
    </row>
    <row r="1355" spans="1:3" x14ac:dyDescent="0.25">
      <c r="A1355" s="2" t="s">
        <v>745</v>
      </c>
      <c r="B1355" s="680" t="str">
        <f t="shared" si="32"/>
        <v>Lyčių lygybė ir nediskriminavimas:</v>
      </c>
      <c r="C1355" s="676"/>
    </row>
    <row r="1356" spans="1:3" ht="30" x14ac:dyDescent="0.25">
      <c r="A1356" s="2" t="s">
        <v>746</v>
      </c>
      <c r="B1356" s="509" t="str">
        <f t="shared" si="32"/>
        <v>Ar pagal priemonę finansuojami projektai, skirti lyčių lygybei ir nediskriminavimui?</v>
      </c>
      <c r="C1356" s="672" t="str">
        <f>'10'!U48</f>
        <v>Ne</v>
      </c>
    </row>
    <row r="1357" spans="1:3" x14ac:dyDescent="0.25">
      <c r="A1357" s="2" t="s">
        <v>747</v>
      </c>
      <c r="B1357" s="509" t="str">
        <f t="shared" si="32"/>
        <v>Pasirinkimo pagrindimas (jei taip, kaip bus užtikrinta)</v>
      </c>
      <c r="C1357" s="677">
        <f>'10'!U49</f>
        <v>0</v>
      </c>
    </row>
    <row r="1358" spans="1:3" x14ac:dyDescent="0.25">
      <c r="A1358" s="2" t="s">
        <v>748</v>
      </c>
      <c r="B1358" s="680" t="str">
        <f t="shared" si="32"/>
        <v>Jaunimas:</v>
      </c>
      <c r="C1358" s="676"/>
    </row>
    <row r="1359" spans="1:3" ht="30" x14ac:dyDescent="0.25">
      <c r="A1359" s="2" t="s">
        <v>749</v>
      </c>
      <c r="B1359" s="509" t="str">
        <f t="shared" si="32"/>
        <v>Ar pagal priemonę finansuojami projektai, skirti jaunimui?</v>
      </c>
      <c r="C1359" s="672" t="str">
        <f>'10'!U51</f>
        <v>Ne</v>
      </c>
    </row>
    <row r="1360" spans="1:3" x14ac:dyDescent="0.25">
      <c r="A1360" s="2" t="s">
        <v>750</v>
      </c>
      <c r="B1360" s="509" t="str">
        <f t="shared" si="32"/>
        <v>Pasirinkimo pagrindimas (jei taip, kaip bus užtikrinta)</v>
      </c>
      <c r="C1360" s="677">
        <f>'10'!U52</f>
        <v>0</v>
      </c>
    </row>
    <row r="1361" spans="1:3" x14ac:dyDescent="0.25">
      <c r="A1361" s="2" t="s">
        <v>751</v>
      </c>
      <c r="B1361" s="675" t="str">
        <f t="shared" si="32"/>
        <v>E dalis. Priemonės rezultato rodikliai:</v>
      </c>
      <c r="C1361" s="676"/>
    </row>
    <row r="1362" spans="1:3" x14ac:dyDescent="0.25">
      <c r="A1362" s="2" t="s">
        <v>752</v>
      </c>
      <c r="B1362" s="680" t="str">
        <f t="shared" si="32"/>
        <v>SP rezultato rodiklių taikymas priemonei:</v>
      </c>
      <c r="C1362" s="676"/>
    </row>
    <row r="1363" spans="1:3" x14ac:dyDescent="0.25">
      <c r="A1363" s="2" t="s">
        <v>753</v>
      </c>
      <c r="B1363" s="681" t="str">
        <f t="shared" si="32"/>
        <v>R.3</v>
      </c>
      <c r="C1363" s="687" t="str">
        <f>'10'!U55</f>
        <v>Ne</v>
      </c>
    </row>
    <row r="1364" spans="1:3" x14ac:dyDescent="0.25">
      <c r="A1364" s="2" t="s">
        <v>754</v>
      </c>
      <c r="B1364" s="681" t="str">
        <f t="shared" si="32"/>
        <v>R.37</v>
      </c>
      <c r="C1364" s="687" t="str">
        <f>'10'!U56</f>
        <v>Ne</v>
      </c>
    </row>
    <row r="1365" spans="1:3" x14ac:dyDescent="0.25">
      <c r="A1365" s="2" t="s">
        <v>755</v>
      </c>
      <c r="B1365" s="681" t="str">
        <f t="shared" si="32"/>
        <v>R.39</v>
      </c>
      <c r="C1365" s="687" t="str">
        <f>'10'!U57</f>
        <v>Ne</v>
      </c>
    </row>
    <row r="1366" spans="1:3" x14ac:dyDescent="0.25">
      <c r="A1366" s="2" t="s">
        <v>756</v>
      </c>
      <c r="B1366" s="681" t="str">
        <f t="shared" si="32"/>
        <v>R.41</v>
      </c>
      <c r="C1366" s="687" t="str">
        <f>'10'!U58</f>
        <v>Ne</v>
      </c>
    </row>
    <row r="1367" spans="1:3" x14ac:dyDescent="0.25">
      <c r="A1367" s="2" t="s">
        <v>757</v>
      </c>
      <c r="B1367" s="681" t="str">
        <f t="shared" si="32"/>
        <v>R.42</v>
      </c>
      <c r="C1367" s="687" t="str">
        <f>'10'!U59</f>
        <v>Ne</v>
      </c>
    </row>
    <row r="1368" spans="1:3" x14ac:dyDescent="0.25">
      <c r="A1368" s="2" t="s">
        <v>758</v>
      </c>
      <c r="B1368" s="680" t="str">
        <f t="shared" si="32"/>
        <v>VPS rodiklių taikymas priemonei:</v>
      </c>
      <c r="C1368" s="688"/>
    </row>
    <row r="1369" spans="1:3" x14ac:dyDescent="0.25">
      <c r="A1369" s="2" t="s">
        <v>759</v>
      </c>
      <c r="B1369" s="681" t="str">
        <f t="shared" si="32"/>
        <v>RASE-P.1</v>
      </c>
      <c r="C1369" s="687" t="str">
        <f>'10'!U61</f>
        <v>Ne</v>
      </c>
    </row>
    <row r="1370" spans="1:3" x14ac:dyDescent="0.25">
      <c r="A1370" s="2" t="s">
        <v>760</v>
      </c>
      <c r="B1370" s="681" t="str">
        <f t="shared" si="32"/>
        <v>RASE-P.2</v>
      </c>
      <c r="C1370" s="687" t="str">
        <f>'10'!U62</f>
        <v>Ne</v>
      </c>
    </row>
    <row r="1371" spans="1:3" x14ac:dyDescent="0.25">
      <c r="A1371" s="2" t="s">
        <v>761</v>
      </c>
      <c r="B1371" s="681" t="str">
        <f t="shared" si="32"/>
        <v>RASE-P.3</v>
      </c>
      <c r="C1371" s="687" t="str">
        <f>'10'!U63</f>
        <v>Ne</v>
      </c>
    </row>
    <row r="1372" spans="1:3" x14ac:dyDescent="0.25">
      <c r="A1372" s="2" t="s">
        <v>762</v>
      </c>
      <c r="B1372" s="681" t="str">
        <f t="shared" si="32"/>
        <v>RASE-P.4</v>
      </c>
      <c r="C1372" s="687" t="str">
        <f>'10'!U64</f>
        <v>Ne</v>
      </c>
    </row>
    <row r="1373" spans="1:3" x14ac:dyDescent="0.25">
      <c r="A1373" s="2" t="s">
        <v>763</v>
      </c>
      <c r="B1373" s="681" t="str">
        <f t="shared" si="32"/>
        <v>RASE-P.5</v>
      </c>
      <c r="C1373" s="687" t="str">
        <f>'10'!U65</f>
        <v>Ne</v>
      </c>
    </row>
    <row r="1374" spans="1:3" x14ac:dyDescent="0.25">
      <c r="A1374" s="2" t="s">
        <v>764</v>
      </c>
      <c r="B1374" s="681" t="str">
        <f t="shared" si="32"/>
        <v>RASE-P.6</v>
      </c>
      <c r="C1374" s="687" t="str">
        <f>'10'!U66</f>
        <v>Ne</v>
      </c>
    </row>
    <row r="1375" spans="1:3" x14ac:dyDescent="0.25">
      <c r="A1375" s="2" t="s">
        <v>765</v>
      </c>
      <c r="B1375" s="681" t="str">
        <f t="shared" si="32"/>
        <v>RASE-P.7</v>
      </c>
      <c r="C1375" s="687" t="str">
        <f>'10'!U67</f>
        <v>Ne</v>
      </c>
    </row>
    <row r="1376" spans="1:3" x14ac:dyDescent="0.25">
      <c r="A1376" s="2" t="s">
        <v>766</v>
      </c>
      <c r="B1376" s="681" t="str">
        <f t="shared" si="32"/>
        <v>RASE-P.8</v>
      </c>
      <c r="C1376" s="687" t="str">
        <f>'10'!U68</f>
        <v>Ne</v>
      </c>
    </row>
    <row r="1377" spans="1:3" x14ac:dyDescent="0.25">
      <c r="A1377" s="2" t="s">
        <v>767</v>
      </c>
      <c r="B1377" s="681" t="str">
        <f t="shared" si="32"/>
        <v>RASE-P.9</v>
      </c>
      <c r="C1377" s="687" t="str">
        <f>'10'!U69</f>
        <v>Ne</v>
      </c>
    </row>
    <row r="1378" spans="1:3" x14ac:dyDescent="0.25">
      <c r="A1378" s="2" t="s">
        <v>768</v>
      </c>
      <c r="B1378" s="683" t="str">
        <f t="shared" si="32"/>
        <v>RASE-P.10</v>
      </c>
      <c r="C1378" s="689" t="str">
        <f>'10'!U70</f>
        <v>Ne</v>
      </c>
    </row>
    <row r="1379" spans="1:3" x14ac:dyDescent="0.25">
      <c r="A1379" s="2" t="s">
        <v>769</v>
      </c>
      <c r="B1379" s="675" t="str">
        <f t="shared" si="32"/>
        <v>F dalis. Pagal priemonę remiamų projektų pobūdis:</v>
      </c>
      <c r="C1379" s="676"/>
    </row>
    <row r="1380" spans="1:3" x14ac:dyDescent="0.25">
      <c r="A1380" s="2" t="s">
        <v>770</v>
      </c>
      <c r="B1380" s="671" t="str">
        <f t="shared" ref="B1380:B1389" si="33">B1303</f>
        <v>Remiami pelno projektai</v>
      </c>
      <c r="C1380" s="672" t="str">
        <f>'10'!U72</f>
        <v>Ne</v>
      </c>
    </row>
    <row r="1381" spans="1:3" ht="60" x14ac:dyDescent="0.25">
      <c r="A1381" s="2" t="s">
        <v>771</v>
      </c>
      <c r="B1381" s="673" t="str">
        <f t="shared" si="33"/>
        <v>Remiami projektai, susiję su žinių perdavimu, įskaitant konsultacijas, mokymą ir keitimąsi žiniomis apie tvarią, ekonominę, socialinę, aplinką ir klimatą tausojančią veiklą (aktualu rodikliui L801)</v>
      </c>
      <c r="C1381" s="672" t="str">
        <f>'10'!U73</f>
        <v>Ne</v>
      </c>
    </row>
    <row r="1382" spans="1:3" ht="75" x14ac:dyDescent="0.25">
      <c r="A1382" s="2" t="s">
        <v>772</v>
      </c>
      <c r="B1382" s="673" t="str">
        <f t="shared" si="33"/>
        <v>Remiami projektai, susiję su gamintojų organizacijomis, vietinėmis rinkomis, trumpomis tiekimo grandinėmis ir kokybės schemomis, įskaitant paramą investicijoms, rinkodaros veiklą ir kt. (aktualu rodikliui L802)</v>
      </c>
      <c r="C1382" s="672" t="str">
        <f>'10'!U74</f>
        <v>Ne</v>
      </c>
    </row>
    <row r="1383" spans="1:3" ht="45" x14ac:dyDescent="0.25">
      <c r="A1383" s="2" t="s">
        <v>773</v>
      </c>
      <c r="B1383" s="673" t="str">
        <f t="shared" si="33"/>
        <v>Remiami projektai, susiję su atsinaujinančios energijos gamybos pajėgumais, įskaitant biologinę (aktualu rodikliui L803)</v>
      </c>
      <c r="C1383" s="672" t="str">
        <f>'10'!U75</f>
        <v>Ne</v>
      </c>
    </row>
    <row r="1384" spans="1:3" ht="60" x14ac:dyDescent="0.25">
      <c r="A1384" s="2" t="s">
        <v>774</v>
      </c>
      <c r="B1384" s="673" t="str">
        <f t="shared" si="33"/>
        <v>Remiami projektai, prisidedantys prie aplinkos tvarumo, klimato kaitos švelninimo bei prisitaikymo prie jos tikslų įgyvendinimo kaimo vietovėse (aktualu rodikliui L804)</v>
      </c>
      <c r="C1384" s="672" t="str">
        <f>'10'!U76</f>
        <v>Ne</v>
      </c>
    </row>
    <row r="1385" spans="1:3" ht="30" x14ac:dyDescent="0.25">
      <c r="A1385" s="2" t="s">
        <v>775</v>
      </c>
      <c r="B1385" s="673" t="str">
        <f t="shared" si="33"/>
        <v>Remiami projektai, kurie kuria darbo vietas (aktualu rodikliui L805)</v>
      </c>
      <c r="C1385" s="672" t="str">
        <f>'10'!U77</f>
        <v>Ne</v>
      </c>
    </row>
    <row r="1386" spans="1:3" ht="30" x14ac:dyDescent="0.25">
      <c r="A1386" s="2" t="s">
        <v>776</v>
      </c>
      <c r="B1386" s="673" t="str">
        <f t="shared" si="33"/>
        <v>Remiami kaimo verslų, įskaitant bioekonomiką, projektai (aktualu rodikliui L 806)</v>
      </c>
      <c r="C1386" s="672" t="str">
        <f>'10'!U78</f>
        <v>Ne</v>
      </c>
    </row>
    <row r="1387" spans="1:3" ht="30" x14ac:dyDescent="0.25">
      <c r="A1387" s="2" t="s">
        <v>777</v>
      </c>
      <c r="B1387" s="673" t="str">
        <f t="shared" si="33"/>
        <v>Remiami projektai, susiję su sumanių kaimų strategijomis (aktualu rodikliui L807)</v>
      </c>
      <c r="C1387" s="672" t="str">
        <f>'10'!U79</f>
        <v>Ne</v>
      </c>
    </row>
    <row r="1388" spans="1:3" ht="30" x14ac:dyDescent="0.25">
      <c r="A1388" s="2" t="s">
        <v>778</v>
      </c>
      <c r="B1388" s="673" t="str">
        <f t="shared" si="33"/>
        <v>Remiami projektai, gerinantys paslaugų prieinamumą ir infrastruktūrą (aktualu rodikliui L808)</v>
      </c>
      <c r="C1388" s="672" t="str">
        <f>'10'!U80</f>
        <v>Ne</v>
      </c>
    </row>
    <row r="1389" spans="1:3" ht="30" x14ac:dyDescent="0.25">
      <c r="A1389" s="2" t="s">
        <v>779</v>
      </c>
      <c r="B1389" s="673" t="str">
        <f t="shared" si="33"/>
        <v>Remiami socialinės įtraukties projektai (aktualu rodikliui L809)</v>
      </c>
      <c r="C1389" s="672" t="str">
        <f>'10'!U81</f>
        <v>Ne</v>
      </c>
    </row>
    <row r="1390" spans="1:3" x14ac:dyDescent="0.25">
      <c r="A1390" s="2"/>
      <c r="B1390" s="649"/>
      <c r="C1390" s="685"/>
    </row>
    <row r="1391" spans="1:3" x14ac:dyDescent="0.25">
      <c r="A1391" s="1"/>
      <c r="B1391" s="362"/>
      <c r="C1391" s="686" t="str">
        <f>'10'!V6</f>
        <v>19 priemonė</v>
      </c>
    </row>
    <row r="1392" spans="1:3" x14ac:dyDescent="0.25">
      <c r="A1392" s="2" t="s">
        <v>188</v>
      </c>
      <c r="B1392" s="509" t="str">
        <f>B1315</f>
        <v>Priemonės pavadinimas</v>
      </c>
      <c r="C1392" s="670">
        <f>'10'!V7</f>
        <v>0</v>
      </c>
    </row>
    <row r="1393" spans="1:3" x14ac:dyDescent="0.25">
      <c r="A1393" s="2" t="s">
        <v>189</v>
      </c>
      <c r="B1393" s="671" t="str">
        <f t="shared" ref="B1393:B1456" si="34">B1316</f>
        <v>Priemonės rūšis</v>
      </c>
      <c r="C1393" s="670">
        <f>'10'!V8</f>
        <v>0</v>
      </c>
    </row>
    <row r="1394" spans="1:3" ht="30" x14ac:dyDescent="0.25">
      <c r="A1394" s="2" t="s">
        <v>190</v>
      </c>
      <c r="B1394" s="671" t="str">
        <f t="shared" si="34"/>
        <v>VVG teritorijos poreikių, kuriuos tenkina priemonė, skaičius</v>
      </c>
      <c r="C1394" s="670">
        <f>'10'!V9</f>
        <v>0</v>
      </c>
    </row>
    <row r="1395" spans="1:3" x14ac:dyDescent="0.25">
      <c r="A1395" s="2" t="s">
        <v>191</v>
      </c>
      <c r="B1395" s="671" t="str">
        <f t="shared" si="34"/>
        <v>BŽŪP tikslų, kuriuos įgyvendina priemonė, skaičius</v>
      </c>
      <c r="C1395" s="670">
        <f>'10'!V10</f>
        <v>0</v>
      </c>
    </row>
    <row r="1396" spans="1:3" x14ac:dyDescent="0.25">
      <c r="A1396" s="2" t="s">
        <v>192</v>
      </c>
      <c r="B1396" s="671" t="str">
        <f t="shared" si="34"/>
        <v>Pagrindinis BŽŪP tikslas, kurį įgyvendina VPS priemonė</v>
      </c>
      <c r="C1396" s="672" t="str">
        <f>'10'!V11</f>
        <v>Pasirinkite</v>
      </c>
    </row>
    <row r="1397" spans="1:3" ht="30" x14ac:dyDescent="0.25">
      <c r="A1397" s="2" t="s">
        <v>193</v>
      </c>
      <c r="B1397" s="673" t="str">
        <f t="shared" si="34"/>
        <v>Ar priemonė prisideda prie 4 konkretaus BŽŪP tikslo? (tikslas nurodytas 5 lape)</v>
      </c>
      <c r="C1397" s="672" t="str">
        <f>'10'!V12</f>
        <v>Ne</v>
      </c>
    </row>
    <row r="1398" spans="1:3" ht="30" x14ac:dyDescent="0.25">
      <c r="A1398" s="2" t="s">
        <v>194</v>
      </c>
      <c r="B1398" s="673" t="str">
        <f t="shared" si="34"/>
        <v>Ar priemonė prisideda prie 5 konkretaus BŽŪP tikslo? (tikslas nurodytas 5 lape)</v>
      </c>
      <c r="C1398" s="672" t="str">
        <f>'10'!V13</f>
        <v>Ne</v>
      </c>
    </row>
    <row r="1399" spans="1:3" ht="30" x14ac:dyDescent="0.25">
      <c r="A1399" s="2" t="s">
        <v>195</v>
      </c>
      <c r="B1399" s="673" t="str">
        <f t="shared" si="34"/>
        <v>Ar priemonė prisideda prie 6 konkretaus BŽŪP tikslo? (tikslas nurodytas 5 lape)</v>
      </c>
      <c r="C1399" s="672" t="str">
        <f>'10'!V14</f>
        <v>Ne</v>
      </c>
    </row>
    <row r="1400" spans="1:3" ht="30" x14ac:dyDescent="0.25">
      <c r="A1400" s="2" t="s">
        <v>196</v>
      </c>
      <c r="B1400" s="673" t="str">
        <f t="shared" si="34"/>
        <v>Ar priemonė prisideda prie 9 konkretaus BŽŪP tikslo? (tikslas nurodytas 5 lape)</v>
      </c>
      <c r="C1400" s="672" t="str">
        <f>'10'!V15</f>
        <v>Ne</v>
      </c>
    </row>
    <row r="1401" spans="1:3" x14ac:dyDescent="0.25">
      <c r="A1401" s="2" t="s">
        <v>94</v>
      </c>
      <c r="B1401" s="675" t="str">
        <f t="shared" si="34"/>
        <v>A dalis. Priemonės intervencijos logika:</v>
      </c>
      <c r="C1401" s="676"/>
    </row>
    <row r="1402" spans="1:3" ht="45" x14ac:dyDescent="0.25">
      <c r="A1402" s="2" t="s">
        <v>197</v>
      </c>
      <c r="B1402" s="673" t="str">
        <f t="shared" si="34"/>
        <v>Priemonės tikslas, ryšys su pagrindiniu BŽŪP tikslu ir VVG teritorijos poreikiais (problemomis ir (arba) potencialu), ryšys su VPS tema (jei taikoma)</v>
      </c>
      <c r="C1402" s="677">
        <f>'10'!V17</f>
        <v>0</v>
      </c>
    </row>
    <row r="1403" spans="1:3" x14ac:dyDescent="0.25">
      <c r="A1403" s="2" t="s">
        <v>198</v>
      </c>
      <c r="B1403" s="671" t="str">
        <f t="shared" si="34"/>
        <v>Pokytis, kurio siekiama VPS priemone</v>
      </c>
      <c r="C1403" s="677">
        <f>'10'!V18</f>
        <v>0</v>
      </c>
    </row>
    <row r="1404" spans="1:3" ht="30" x14ac:dyDescent="0.25">
      <c r="A1404" s="2" t="s">
        <v>199</v>
      </c>
      <c r="B1404" s="509" t="str">
        <f t="shared" si="34"/>
        <v>Kaip priemonė prisidės prie horizontalaus tikslo d įgyvendinimo? (pildoma, jei taikoma)</v>
      </c>
      <c r="C1404" s="677">
        <f>'10'!V19</f>
        <v>0</v>
      </c>
    </row>
    <row r="1405" spans="1:3" ht="30" x14ac:dyDescent="0.25">
      <c r="A1405" s="2" t="s">
        <v>200</v>
      </c>
      <c r="B1405" s="509" t="str">
        <f t="shared" si="34"/>
        <v>Kaip priemonė prisidės prie horizontalaus tikslo e įgyvendinimo? (pildoma, jei taikoma)</v>
      </c>
      <c r="C1405" s="677">
        <f>'10'!V20</f>
        <v>0</v>
      </c>
    </row>
    <row r="1406" spans="1:3" ht="30" x14ac:dyDescent="0.25">
      <c r="A1406" s="2" t="s">
        <v>201</v>
      </c>
      <c r="B1406" s="509" t="str">
        <f t="shared" si="34"/>
        <v>Kaip priemonė prisidės prie horizontalaus tikslo f įgyvendinimo? (pildoma, jei taikoma)</v>
      </c>
      <c r="C1406" s="677">
        <f>'10'!V21</f>
        <v>0</v>
      </c>
    </row>
    <row r="1407" spans="1:3" ht="30" x14ac:dyDescent="0.25">
      <c r="A1407" s="2" t="s">
        <v>202</v>
      </c>
      <c r="B1407" s="509" t="str">
        <f t="shared" si="34"/>
        <v>Kaip priemonė prisidės prie horizontalaus tikslo i įgyvendinimo? (pildoma, jei taikoma)</v>
      </c>
      <c r="C1407" s="677">
        <f>'10'!V22</f>
        <v>0</v>
      </c>
    </row>
    <row r="1408" spans="1:3" ht="30" x14ac:dyDescent="0.25">
      <c r="A1408" s="2" t="s">
        <v>203</v>
      </c>
      <c r="B1408" s="675" t="str">
        <f t="shared" si="34"/>
        <v>B dalis. Pareiškėjų ir projektų tinkamumo sąlygos, projektų atrankos principai:</v>
      </c>
      <c r="C1408" s="676"/>
    </row>
    <row r="1409" spans="1:3" x14ac:dyDescent="0.25">
      <c r="A1409" s="2" t="s">
        <v>204</v>
      </c>
      <c r="B1409" s="509" t="str">
        <f t="shared" si="34"/>
        <v>Pagal priemonę remiamos veiklos</v>
      </c>
      <c r="C1409" s="677">
        <f>'10'!V24</f>
        <v>0</v>
      </c>
    </row>
    <row r="1410" spans="1:3" ht="30" x14ac:dyDescent="0.25">
      <c r="A1410" s="2" t="s">
        <v>205</v>
      </c>
      <c r="B1410" s="671" t="str">
        <f t="shared" si="34"/>
        <v>Tinkami pareiškėjai ir partneriai (jei taikomas reikalavimas projektus įgyvendinti su partneriais)</v>
      </c>
      <c r="C1410" s="677">
        <f>'10'!V25</f>
        <v>0</v>
      </c>
    </row>
    <row r="1411" spans="1:3" ht="30" x14ac:dyDescent="0.25">
      <c r="A1411" s="2" t="s">
        <v>206</v>
      </c>
      <c r="B1411" s="671" t="str">
        <f t="shared" si="34"/>
        <v>Priemonės tikslinė grupė (pildoma, jei nesutampa su tinkamais pareiškėjais ir (arba) partneriais)</v>
      </c>
      <c r="C1411" s="677">
        <f>'10'!V26</f>
        <v>0</v>
      </c>
    </row>
    <row r="1412" spans="1:3" x14ac:dyDescent="0.25">
      <c r="A1412" s="2" t="s">
        <v>725</v>
      </c>
      <c r="B1412" s="509" t="str">
        <f t="shared" si="34"/>
        <v>Tinkamumo sąlygos pareiškėjams ir projektams</v>
      </c>
      <c r="C1412" s="677">
        <f>'10'!V27</f>
        <v>0</v>
      </c>
    </row>
    <row r="1413" spans="1:3" x14ac:dyDescent="0.25">
      <c r="A1413" s="2" t="s">
        <v>726</v>
      </c>
      <c r="B1413" s="673" t="str">
        <f t="shared" si="34"/>
        <v>Projektų atrankos principai</v>
      </c>
      <c r="C1413" s="677">
        <f>'10'!V28</f>
        <v>0</v>
      </c>
    </row>
    <row r="1414" spans="1:3" x14ac:dyDescent="0.25">
      <c r="A1414" s="2" t="s">
        <v>727</v>
      </c>
      <c r="B1414" s="509" t="str">
        <f t="shared" si="34"/>
        <v>Planuojamų kvietimų teikti paraiškas skaičius</v>
      </c>
      <c r="C1414" s="670">
        <f>'10'!V29</f>
        <v>0</v>
      </c>
    </row>
    <row r="1415" spans="1:3" x14ac:dyDescent="0.25">
      <c r="A1415" s="2" t="s">
        <v>728</v>
      </c>
      <c r="B1415" s="651" t="str">
        <f t="shared" si="34"/>
        <v>C dalis. Paramos dydžiai:</v>
      </c>
      <c r="C1415" s="676"/>
    </row>
    <row r="1416" spans="1:3" x14ac:dyDescent="0.25">
      <c r="A1416" s="2" t="s">
        <v>729</v>
      </c>
      <c r="B1416" s="509" t="str">
        <f t="shared" si="34"/>
        <v>Didžiausia paramos suma vietos projektui, Eur</v>
      </c>
      <c r="C1416" s="677">
        <f>'10'!V31</f>
        <v>0</v>
      </c>
    </row>
    <row r="1417" spans="1:3" x14ac:dyDescent="0.25">
      <c r="A1417" s="2" t="s">
        <v>730</v>
      </c>
      <c r="B1417" s="509" t="str">
        <f t="shared" si="34"/>
        <v xml:space="preserve">Paramos lyginamoji dalis, proc. </v>
      </c>
      <c r="C1417" s="677">
        <f>'10'!V32</f>
        <v>0</v>
      </c>
    </row>
    <row r="1418" spans="1:3" x14ac:dyDescent="0.25">
      <c r="A1418" s="2" t="s">
        <v>731</v>
      </c>
      <c r="B1418" s="509" t="str">
        <f t="shared" si="34"/>
        <v>Planuojama paramos suma priemonei, Eur</v>
      </c>
      <c r="C1418" s="678">
        <f>'10'!V33</f>
        <v>0</v>
      </c>
    </row>
    <row r="1419" spans="1:3" x14ac:dyDescent="0.25">
      <c r="A1419" s="2" t="s">
        <v>732</v>
      </c>
      <c r="B1419" s="509" t="str">
        <f t="shared" si="34"/>
        <v>Planuojama paremti projektų (rodiklis L700)</v>
      </c>
      <c r="C1419" s="679">
        <f>'10'!V34</f>
        <v>0</v>
      </c>
    </row>
    <row r="1420" spans="1:3" x14ac:dyDescent="0.25">
      <c r="A1420" s="2" t="s">
        <v>733</v>
      </c>
      <c r="B1420" s="509" t="str">
        <f t="shared" si="34"/>
        <v>Paaiškinimas, kaip nustatyta rodiklio L700 reikšmė</v>
      </c>
      <c r="C1420" s="677">
        <f>'10'!V35</f>
        <v>0</v>
      </c>
    </row>
    <row r="1421" spans="1:3" ht="30" x14ac:dyDescent="0.25">
      <c r="A1421" s="2" t="s">
        <v>734</v>
      </c>
      <c r="B1421" s="651" t="str">
        <f t="shared" si="34"/>
        <v>D dalis. Priemonės indėlis į ES ir nacionalinių horizontaliųjų principų įgyvendinimą:</v>
      </c>
      <c r="C1421" s="676"/>
    </row>
    <row r="1422" spans="1:3" x14ac:dyDescent="0.25">
      <c r="A1422" s="2" t="s">
        <v>735</v>
      </c>
      <c r="B1422" s="680" t="str">
        <f t="shared" si="34"/>
        <v>Subregioninės vietovės principas:</v>
      </c>
      <c r="C1422" s="676"/>
    </row>
    <row r="1423" spans="1:3" ht="30" x14ac:dyDescent="0.25">
      <c r="A1423" s="2" t="s">
        <v>736</v>
      </c>
      <c r="B1423" s="509" t="str">
        <f t="shared" si="34"/>
        <v>Ar siekiama, kad pagal priemonę finansuojami projektai apimtų visas VVG teritorijos seniūnijas?</v>
      </c>
      <c r="C1423" s="672" t="str">
        <f>'10'!V38</f>
        <v>Ne</v>
      </c>
    </row>
    <row r="1424" spans="1:3" x14ac:dyDescent="0.25">
      <c r="A1424" s="2" t="s">
        <v>737</v>
      </c>
      <c r="B1424" s="509" t="str">
        <f t="shared" si="34"/>
        <v>Pasirinkimo pagrindimas</v>
      </c>
      <c r="C1424" s="677">
        <f>'10'!V39</f>
        <v>0</v>
      </c>
    </row>
    <row r="1425" spans="1:3" x14ac:dyDescent="0.25">
      <c r="A1425" s="2" t="s">
        <v>738</v>
      </c>
      <c r="B1425" s="680" t="str">
        <f t="shared" si="34"/>
        <v>Partnerystės principas:</v>
      </c>
      <c r="C1425" s="676"/>
    </row>
    <row r="1426" spans="1:3" ht="30" x14ac:dyDescent="0.25">
      <c r="A1426" s="2" t="s">
        <v>739</v>
      </c>
      <c r="B1426" s="509" t="str">
        <f t="shared" si="34"/>
        <v>Ar siekiama, kad pagal priemonę finansuojami projektai būtų vykdomi su partneriais?</v>
      </c>
      <c r="C1426" s="672" t="str">
        <f>'10'!V41</f>
        <v>Ne</v>
      </c>
    </row>
    <row r="1427" spans="1:3" x14ac:dyDescent="0.25">
      <c r="A1427" s="2" t="s">
        <v>740</v>
      </c>
      <c r="B1427" s="509" t="str">
        <f t="shared" si="34"/>
        <v>Pasirinkimo pagrindimas</v>
      </c>
      <c r="C1427" s="677">
        <f>'10'!V42</f>
        <v>0</v>
      </c>
    </row>
    <row r="1428" spans="1:3" x14ac:dyDescent="0.25">
      <c r="A1428" s="2" t="s">
        <v>741</v>
      </c>
      <c r="B1428" s="680" t="str">
        <f t="shared" si="34"/>
        <v>Inovacijų principas:</v>
      </c>
      <c r="C1428" s="676"/>
    </row>
    <row r="1429" spans="1:3" ht="30" x14ac:dyDescent="0.25">
      <c r="A1429" s="2" t="s">
        <v>742</v>
      </c>
      <c r="B1429" s="509" t="str">
        <f t="shared" si="34"/>
        <v>Ar siekiama, kad pagal priemonę finansuojami projektai būtų skirti inovacijoms vietos lygiu diegti?</v>
      </c>
      <c r="C1429" s="672" t="str">
        <f>'10'!V44</f>
        <v>Ne</v>
      </c>
    </row>
    <row r="1430" spans="1:3" x14ac:dyDescent="0.25">
      <c r="A1430" s="2" t="s">
        <v>743</v>
      </c>
      <c r="B1430" s="509" t="str">
        <f t="shared" si="34"/>
        <v>Pasirinkimo pagrindimas</v>
      </c>
      <c r="C1430" s="677">
        <f>'10'!V45</f>
        <v>0</v>
      </c>
    </row>
    <row r="1431" spans="1:3" ht="30" x14ac:dyDescent="0.25">
      <c r="A1431" s="2" t="s">
        <v>744</v>
      </c>
      <c r="B1431" s="509" t="str">
        <f t="shared" si="34"/>
        <v>Planuojama paremti projektų, skirtų inovacijoms vietos lygiu diegti (rodiklis L710)</v>
      </c>
      <c r="C1431" s="679">
        <f>'10'!V46</f>
        <v>0</v>
      </c>
    </row>
    <row r="1432" spans="1:3" x14ac:dyDescent="0.25">
      <c r="A1432" s="2" t="s">
        <v>745</v>
      </c>
      <c r="B1432" s="680" t="str">
        <f t="shared" si="34"/>
        <v>Lyčių lygybė ir nediskriminavimas:</v>
      </c>
      <c r="C1432" s="676"/>
    </row>
    <row r="1433" spans="1:3" ht="30" x14ac:dyDescent="0.25">
      <c r="A1433" s="2" t="s">
        <v>746</v>
      </c>
      <c r="B1433" s="509" t="str">
        <f t="shared" si="34"/>
        <v>Ar pagal priemonę finansuojami projektai, skirti lyčių lygybei ir nediskriminavimui?</v>
      </c>
      <c r="C1433" s="672" t="str">
        <f>'10'!V48</f>
        <v>Ne</v>
      </c>
    </row>
    <row r="1434" spans="1:3" x14ac:dyDescent="0.25">
      <c r="A1434" s="2" t="s">
        <v>747</v>
      </c>
      <c r="B1434" s="509" t="str">
        <f t="shared" si="34"/>
        <v>Pasirinkimo pagrindimas (jei taip, kaip bus užtikrinta)</v>
      </c>
      <c r="C1434" s="677">
        <f>'10'!V49</f>
        <v>0</v>
      </c>
    </row>
    <row r="1435" spans="1:3" x14ac:dyDescent="0.25">
      <c r="A1435" s="2" t="s">
        <v>748</v>
      </c>
      <c r="B1435" s="680" t="str">
        <f t="shared" si="34"/>
        <v>Jaunimas:</v>
      </c>
      <c r="C1435" s="676"/>
    </row>
    <row r="1436" spans="1:3" ht="30" x14ac:dyDescent="0.25">
      <c r="A1436" s="2" t="s">
        <v>749</v>
      </c>
      <c r="B1436" s="509" t="str">
        <f t="shared" si="34"/>
        <v>Ar pagal priemonę finansuojami projektai, skirti jaunimui?</v>
      </c>
      <c r="C1436" s="672" t="str">
        <f>'10'!V51</f>
        <v>Ne</v>
      </c>
    </row>
    <row r="1437" spans="1:3" x14ac:dyDescent="0.25">
      <c r="A1437" s="2" t="s">
        <v>750</v>
      </c>
      <c r="B1437" s="509" t="str">
        <f t="shared" si="34"/>
        <v>Pasirinkimo pagrindimas (jei taip, kaip bus užtikrinta)</v>
      </c>
      <c r="C1437" s="677">
        <f>'10'!V52</f>
        <v>0</v>
      </c>
    </row>
    <row r="1438" spans="1:3" x14ac:dyDescent="0.25">
      <c r="A1438" s="2" t="s">
        <v>751</v>
      </c>
      <c r="B1438" s="675" t="str">
        <f t="shared" si="34"/>
        <v>E dalis. Priemonės rezultato rodikliai:</v>
      </c>
      <c r="C1438" s="676"/>
    </row>
    <row r="1439" spans="1:3" x14ac:dyDescent="0.25">
      <c r="A1439" s="2" t="s">
        <v>752</v>
      </c>
      <c r="B1439" s="680" t="str">
        <f t="shared" si="34"/>
        <v>SP rezultato rodiklių taikymas priemonei:</v>
      </c>
      <c r="C1439" s="676"/>
    </row>
    <row r="1440" spans="1:3" x14ac:dyDescent="0.25">
      <c r="A1440" s="2" t="s">
        <v>753</v>
      </c>
      <c r="B1440" s="681" t="str">
        <f t="shared" si="34"/>
        <v>R.3</v>
      </c>
      <c r="C1440" s="687" t="str">
        <f>'10'!V55</f>
        <v>Ne</v>
      </c>
    </row>
    <row r="1441" spans="1:3" x14ac:dyDescent="0.25">
      <c r="A1441" s="2" t="s">
        <v>754</v>
      </c>
      <c r="B1441" s="681" t="str">
        <f t="shared" si="34"/>
        <v>R.37</v>
      </c>
      <c r="C1441" s="687" t="str">
        <f>'10'!V56</f>
        <v>Ne</v>
      </c>
    </row>
    <row r="1442" spans="1:3" x14ac:dyDescent="0.25">
      <c r="A1442" s="2" t="s">
        <v>755</v>
      </c>
      <c r="B1442" s="681" t="str">
        <f t="shared" si="34"/>
        <v>R.39</v>
      </c>
      <c r="C1442" s="687" t="str">
        <f>'10'!V57</f>
        <v>Ne</v>
      </c>
    </row>
    <row r="1443" spans="1:3" x14ac:dyDescent="0.25">
      <c r="A1443" s="2" t="s">
        <v>756</v>
      </c>
      <c r="B1443" s="681" t="str">
        <f t="shared" si="34"/>
        <v>R.41</v>
      </c>
      <c r="C1443" s="687" t="str">
        <f>'10'!V58</f>
        <v>Ne</v>
      </c>
    </row>
    <row r="1444" spans="1:3" x14ac:dyDescent="0.25">
      <c r="A1444" s="2" t="s">
        <v>757</v>
      </c>
      <c r="B1444" s="681" t="str">
        <f t="shared" si="34"/>
        <v>R.42</v>
      </c>
      <c r="C1444" s="687" t="str">
        <f>'10'!V59</f>
        <v>Ne</v>
      </c>
    </row>
    <row r="1445" spans="1:3" x14ac:dyDescent="0.25">
      <c r="A1445" s="2" t="s">
        <v>758</v>
      </c>
      <c r="B1445" s="680" t="str">
        <f t="shared" si="34"/>
        <v>VPS rodiklių taikymas priemonei:</v>
      </c>
      <c r="C1445" s="688"/>
    </row>
    <row r="1446" spans="1:3" x14ac:dyDescent="0.25">
      <c r="A1446" s="2" t="s">
        <v>759</v>
      </c>
      <c r="B1446" s="681" t="str">
        <f t="shared" si="34"/>
        <v>RASE-P.1</v>
      </c>
      <c r="C1446" s="687" t="str">
        <f>'10'!V61</f>
        <v>Ne</v>
      </c>
    </row>
    <row r="1447" spans="1:3" x14ac:dyDescent="0.25">
      <c r="A1447" s="2" t="s">
        <v>760</v>
      </c>
      <c r="B1447" s="681" t="str">
        <f t="shared" si="34"/>
        <v>RASE-P.2</v>
      </c>
      <c r="C1447" s="687" t="str">
        <f>'10'!V62</f>
        <v>Ne</v>
      </c>
    </row>
    <row r="1448" spans="1:3" x14ac:dyDescent="0.25">
      <c r="A1448" s="2" t="s">
        <v>761</v>
      </c>
      <c r="B1448" s="681" t="str">
        <f t="shared" si="34"/>
        <v>RASE-P.3</v>
      </c>
      <c r="C1448" s="687" t="str">
        <f>'10'!V63</f>
        <v>Ne</v>
      </c>
    </row>
    <row r="1449" spans="1:3" x14ac:dyDescent="0.25">
      <c r="A1449" s="2" t="s">
        <v>762</v>
      </c>
      <c r="B1449" s="681" t="str">
        <f t="shared" si="34"/>
        <v>RASE-P.4</v>
      </c>
      <c r="C1449" s="687" t="str">
        <f>'10'!V64</f>
        <v>Ne</v>
      </c>
    </row>
    <row r="1450" spans="1:3" x14ac:dyDescent="0.25">
      <c r="A1450" s="2" t="s">
        <v>763</v>
      </c>
      <c r="B1450" s="681" t="str">
        <f t="shared" si="34"/>
        <v>RASE-P.5</v>
      </c>
      <c r="C1450" s="687" t="str">
        <f>'10'!V65</f>
        <v>Ne</v>
      </c>
    </row>
    <row r="1451" spans="1:3" x14ac:dyDescent="0.25">
      <c r="A1451" s="2" t="s">
        <v>764</v>
      </c>
      <c r="B1451" s="681" t="str">
        <f t="shared" si="34"/>
        <v>RASE-P.6</v>
      </c>
      <c r="C1451" s="687" t="str">
        <f>'10'!V66</f>
        <v>Ne</v>
      </c>
    </row>
    <row r="1452" spans="1:3" x14ac:dyDescent="0.25">
      <c r="A1452" s="2" t="s">
        <v>765</v>
      </c>
      <c r="B1452" s="681" t="str">
        <f t="shared" si="34"/>
        <v>RASE-P.7</v>
      </c>
      <c r="C1452" s="687" t="str">
        <f>'10'!V67</f>
        <v>Ne</v>
      </c>
    </row>
    <row r="1453" spans="1:3" x14ac:dyDescent="0.25">
      <c r="A1453" s="2" t="s">
        <v>766</v>
      </c>
      <c r="B1453" s="681" t="str">
        <f t="shared" si="34"/>
        <v>RASE-P.8</v>
      </c>
      <c r="C1453" s="687" t="str">
        <f>'10'!V68</f>
        <v>Ne</v>
      </c>
    </row>
    <row r="1454" spans="1:3" x14ac:dyDescent="0.25">
      <c r="A1454" s="2" t="s">
        <v>767</v>
      </c>
      <c r="B1454" s="681" t="str">
        <f t="shared" si="34"/>
        <v>RASE-P.9</v>
      </c>
      <c r="C1454" s="687" t="str">
        <f>'10'!V69</f>
        <v>Ne</v>
      </c>
    </row>
    <row r="1455" spans="1:3" x14ac:dyDescent="0.25">
      <c r="A1455" s="2" t="s">
        <v>768</v>
      </c>
      <c r="B1455" s="683" t="str">
        <f t="shared" si="34"/>
        <v>RASE-P.10</v>
      </c>
      <c r="C1455" s="689" t="str">
        <f>'10'!V70</f>
        <v>Ne</v>
      </c>
    </row>
    <row r="1456" spans="1:3" x14ac:dyDescent="0.25">
      <c r="A1456" s="2" t="s">
        <v>769</v>
      </c>
      <c r="B1456" s="675" t="str">
        <f t="shared" si="34"/>
        <v>F dalis. Pagal priemonę remiamų projektų pobūdis:</v>
      </c>
      <c r="C1456" s="676"/>
    </row>
    <row r="1457" spans="1:3" x14ac:dyDescent="0.25">
      <c r="A1457" s="2" t="s">
        <v>770</v>
      </c>
      <c r="B1457" s="671" t="str">
        <f t="shared" ref="B1457:B1466" si="35">B1380</f>
        <v>Remiami pelno projektai</v>
      </c>
      <c r="C1457" s="672" t="str">
        <f>'10'!V72</f>
        <v>Ne</v>
      </c>
    </row>
    <row r="1458" spans="1:3" ht="60" x14ac:dyDescent="0.25">
      <c r="A1458" s="2" t="s">
        <v>771</v>
      </c>
      <c r="B1458" s="673" t="str">
        <f t="shared" si="35"/>
        <v>Remiami projektai, susiję su žinių perdavimu, įskaitant konsultacijas, mokymą ir keitimąsi žiniomis apie tvarią, ekonominę, socialinę, aplinką ir klimatą tausojančią veiklą (aktualu rodikliui L801)</v>
      </c>
      <c r="C1458" s="672" t="str">
        <f>'10'!V73</f>
        <v>Ne</v>
      </c>
    </row>
    <row r="1459" spans="1:3" ht="75" x14ac:dyDescent="0.25">
      <c r="A1459" s="2" t="s">
        <v>772</v>
      </c>
      <c r="B1459" s="673" t="str">
        <f t="shared" si="35"/>
        <v>Remiami projektai, susiję su gamintojų organizacijomis, vietinėmis rinkomis, trumpomis tiekimo grandinėmis ir kokybės schemomis, įskaitant paramą investicijoms, rinkodaros veiklą ir kt. (aktualu rodikliui L802)</v>
      </c>
      <c r="C1459" s="672" t="str">
        <f>'10'!V74</f>
        <v>Ne</v>
      </c>
    </row>
    <row r="1460" spans="1:3" ht="45" x14ac:dyDescent="0.25">
      <c r="A1460" s="2" t="s">
        <v>773</v>
      </c>
      <c r="B1460" s="673" t="str">
        <f t="shared" si="35"/>
        <v>Remiami projektai, susiję su atsinaujinančios energijos gamybos pajėgumais, įskaitant biologinę (aktualu rodikliui L803)</v>
      </c>
      <c r="C1460" s="672" t="str">
        <f>'10'!V75</f>
        <v>Ne</v>
      </c>
    </row>
    <row r="1461" spans="1:3" ht="60" x14ac:dyDescent="0.25">
      <c r="A1461" s="2" t="s">
        <v>774</v>
      </c>
      <c r="B1461" s="673" t="str">
        <f t="shared" si="35"/>
        <v>Remiami projektai, prisidedantys prie aplinkos tvarumo, klimato kaitos švelninimo bei prisitaikymo prie jos tikslų įgyvendinimo kaimo vietovėse (aktualu rodikliui L804)</v>
      </c>
      <c r="C1461" s="672" t="str">
        <f>'10'!V76</f>
        <v>Ne</v>
      </c>
    </row>
    <row r="1462" spans="1:3" ht="30" x14ac:dyDescent="0.25">
      <c r="A1462" s="2" t="s">
        <v>775</v>
      </c>
      <c r="B1462" s="673" t="str">
        <f t="shared" si="35"/>
        <v>Remiami projektai, kurie kuria darbo vietas (aktualu rodikliui L805)</v>
      </c>
      <c r="C1462" s="672" t="str">
        <f>'10'!V77</f>
        <v>Ne</v>
      </c>
    </row>
    <row r="1463" spans="1:3" ht="30" x14ac:dyDescent="0.25">
      <c r="A1463" s="2" t="s">
        <v>776</v>
      </c>
      <c r="B1463" s="673" t="str">
        <f t="shared" si="35"/>
        <v>Remiami kaimo verslų, įskaitant bioekonomiką, projektai (aktualu rodikliui L 806)</v>
      </c>
      <c r="C1463" s="672" t="str">
        <f>'10'!V78</f>
        <v>Ne</v>
      </c>
    </row>
    <row r="1464" spans="1:3" ht="30" x14ac:dyDescent="0.25">
      <c r="A1464" s="2" t="s">
        <v>777</v>
      </c>
      <c r="B1464" s="673" t="str">
        <f t="shared" si="35"/>
        <v>Remiami projektai, susiję su sumanių kaimų strategijomis (aktualu rodikliui L807)</v>
      </c>
      <c r="C1464" s="672" t="str">
        <f>'10'!V79</f>
        <v>Ne</v>
      </c>
    </row>
    <row r="1465" spans="1:3" ht="30" x14ac:dyDescent="0.25">
      <c r="A1465" s="2" t="s">
        <v>778</v>
      </c>
      <c r="B1465" s="673" t="str">
        <f t="shared" si="35"/>
        <v>Remiami projektai, gerinantys paslaugų prieinamumą ir infrastruktūrą (aktualu rodikliui L808)</v>
      </c>
      <c r="C1465" s="672" t="str">
        <f>'10'!V80</f>
        <v>Ne</v>
      </c>
    </row>
    <row r="1466" spans="1:3" ht="30" x14ac:dyDescent="0.25">
      <c r="A1466" s="2" t="s">
        <v>779</v>
      </c>
      <c r="B1466" s="673" t="str">
        <f t="shared" si="35"/>
        <v>Remiami socialinės įtraukties projektai (aktualu rodikliui L809)</v>
      </c>
      <c r="C1466" s="672" t="str">
        <f>'10'!V81</f>
        <v>Ne</v>
      </c>
    </row>
    <row r="1467" spans="1:3" x14ac:dyDescent="0.25">
      <c r="B1467" s="649"/>
      <c r="C1467" s="685"/>
    </row>
    <row r="1468" spans="1:3" x14ac:dyDescent="0.25">
      <c r="A1468" s="1"/>
      <c r="B1468" s="362"/>
      <c r="C1468" s="686" t="str">
        <f>'10'!W6</f>
        <v>20 priemonė</v>
      </c>
    </row>
    <row r="1469" spans="1:3" x14ac:dyDescent="0.25">
      <c r="A1469" s="2" t="s">
        <v>188</v>
      </c>
      <c r="B1469" s="509" t="str">
        <f>B1392</f>
        <v>Priemonės pavadinimas</v>
      </c>
      <c r="C1469" s="670">
        <f>'10'!W7</f>
        <v>0</v>
      </c>
    </row>
    <row r="1470" spans="1:3" x14ac:dyDescent="0.25">
      <c r="A1470" s="2" t="s">
        <v>189</v>
      </c>
      <c r="B1470" s="671" t="str">
        <f t="shared" ref="B1470:B1533" si="36">B1393</f>
        <v>Priemonės rūšis</v>
      </c>
      <c r="C1470" s="670">
        <f>'10'!W8</f>
        <v>0</v>
      </c>
    </row>
    <row r="1471" spans="1:3" ht="30" x14ac:dyDescent="0.25">
      <c r="A1471" s="2" t="s">
        <v>190</v>
      </c>
      <c r="B1471" s="671" t="str">
        <f t="shared" si="36"/>
        <v>VVG teritorijos poreikių, kuriuos tenkina priemonė, skaičius</v>
      </c>
      <c r="C1471" s="670">
        <f>'10'!W9</f>
        <v>0</v>
      </c>
    </row>
    <row r="1472" spans="1:3" x14ac:dyDescent="0.25">
      <c r="A1472" s="2" t="s">
        <v>191</v>
      </c>
      <c r="B1472" s="671" t="str">
        <f t="shared" si="36"/>
        <v>BŽŪP tikslų, kuriuos įgyvendina priemonė, skaičius</v>
      </c>
      <c r="C1472" s="670">
        <f>'10'!W10</f>
        <v>0</v>
      </c>
    </row>
    <row r="1473" spans="1:3" x14ac:dyDescent="0.25">
      <c r="A1473" s="2" t="s">
        <v>192</v>
      </c>
      <c r="B1473" s="671" t="str">
        <f t="shared" si="36"/>
        <v>Pagrindinis BŽŪP tikslas, kurį įgyvendina VPS priemonė</v>
      </c>
      <c r="C1473" s="672" t="str">
        <f>'10'!W11</f>
        <v>Pasirinkite</v>
      </c>
    </row>
    <row r="1474" spans="1:3" ht="30" x14ac:dyDescent="0.25">
      <c r="A1474" s="2" t="s">
        <v>193</v>
      </c>
      <c r="B1474" s="673" t="str">
        <f t="shared" si="36"/>
        <v>Ar priemonė prisideda prie 4 konkretaus BŽŪP tikslo? (tikslas nurodytas 5 lape)</v>
      </c>
      <c r="C1474" s="672" t="str">
        <f>'10'!W12</f>
        <v>Ne</v>
      </c>
    </row>
    <row r="1475" spans="1:3" ht="30" x14ac:dyDescent="0.25">
      <c r="A1475" s="2" t="s">
        <v>194</v>
      </c>
      <c r="B1475" s="673" t="str">
        <f t="shared" si="36"/>
        <v>Ar priemonė prisideda prie 5 konkretaus BŽŪP tikslo? (tikslas nurodytas 5 lape)</v>
      </c>
      <c r="C1475" s="672" t="str">
        <f>'10'!W13</f>
        <v>Ne</v>
      </c>
    </row>
    <row r="1476" spans="1:3" ht="30" x14ac:dyDescent="0.25">
      <c r="A1476" s="2" t="s">
        <v>195</v>
      </c>
      <c r="B1476" s="673" t="str">
        <f t="shared" si="36"/>
        <v>Ar priemonė prisideda prie 6 konkretaus BŽŪP tikslo? (tikslas nurodytas 5 lape)</v>
      </c>
      <c r="C1476" s="672" t="str">
        <f>'10'!W14</f>
        <v>Ne</v>
      </c>
    </row>
    <row r="1477" spans="1:3" ht="30" x14ac:dyDescent="0.25">
      <c r="A1477" s="2" t="s">
        <v>196</v>
      </c>
      <c r="B1477" s="673" t="str">
        <f t="shared" si="36"/>
        <v>Ar priemonė prisideda prie 9 konkretaus BŽŪP tikslo? (tikslas nurodytas 5 lape)</v>
      </c>
      <c r="C1477" s="672" t="str">
        <f>'10'!W15</f>
        <v>Ne</v>
      </c>
    </row>
    <row r="1478" spans="1:3" x14ac:dyDescent="0.25">
      <c r="A1478" s="2" t="s">
        <v>94</v>
      </c>
      <c r="B1478" s="675" t="str">
        <f t="shared" si="36"/>
        <v>A dalis. Priemonės intervencijos logika:</v>
      </c>
      <c r="C1478" s="676"/>
    </row>
    <row r="1479" spans="1:3" ht="45" x14ac:dyDescent="0.25">
      <c r="A1479" s="2" t="s">
        <v>197</v>
      </c>
      <c r="B1479" s="673" t="str">
        <f t="shared" si="36"/>
        <v>Priemonės tikslas, ryšys su pagrindiniu BŽŪP tikslu ir VVG teritorijos poreikiais (problemomis ir (arba) potencialu), ryšys su VPS tema (jei taikoma)</v>
      </c>
      <c r="C1479" s="677">
        <f>'10'!W17</f>
        <v>0</v>
      </c>
    </row>
    <row r="1480" spans="1:3" x14ac:dyDescent="0.25">
      <c r="A1480" s="2" t="s">
        <v>198</v>
      </c>
      <c r="B1480" s="671" t="str">
        <f t="shared" si="36"/>
        <v>Pokytis, kurio siekiama VPS priemone</v>
      </c>
      <c r="C1480" s="677">
        <f>'10'!W18</f>
        <v>0</v>
      </c>
    </row>
    <row r="1481" spans="1:3" ht="30" x14ac:dyDescent="0.25">
      <c r="A1481" s="2" t="s">
        <v>199</v>
      </c>
      <c r="B1481" s="509" t="str">
        <f t="shared" si="36"/>
        <v>Kaip priemonė prisidės prie horizontalaus tikslo d įgyvendinimo? (pildoma, jei taikoma)</v>
      </c>
      <c r="C1481" s="677">
        <f>'10'!W19</f>
        <v>0</v>
      </c>
    </row>
    <row r="1482" spans="1:3" ht="30" x14ac:dyDescent="0.25">
      <c r="A1482" s="2" t="s">
        <v>200</v>
      </c>
      <c r="B1482" s="509" t="str">
        <f t="shared" si="36"/>
        <v>Kaip priemonė prisidės prie horizontalaus tikslo e įgyvendinimo? (pildoma, jei taikoma)</v>
      </c>
      <c r="C1482" s="677">
        <f>'10'!W20</f>
        <v>0</v>
      </c>
    </row>
    <row r="1483" spans="1:3" ht="30" x14ac:dyDescent="0.25">
      <c r="A1483" s="2" t="s">
        <v>201</v>
      </c>
      <c r="B1483" s="509" t="str">
        <f t="shared" si="36"/>
        <v>Kaip priemonė prisidės prie horizontalaus tikslo f įgyvendinimo? (pildoma, jei taikoma)</v>
      </c>
      <c r="C1483" s="677">
        <f>'10'!W21</f>
        <v>0</v>
      </c>
    </row>
    <row r="1484" spans="1:3" ht="30" x14ac:dyDescent="0.25">
      <c r="A1484" s="2" t="s">
        <v>202</v>
      </c>
      <c r="B1484" s="509" t="str">
        <f t="shared" si="36"/>
        <v>Kaip priemonė prisidės prie horizontalaus tikslo i įgyvendinimo? (pildoma, jei taikoma)</v>
      </c>
      <c r="C1484" s="677">
        <f>'10'!W22</f>
        <v>0</v>
      </c>
    </row>
    <row r="1485" spans="1:3" ht="30" x14ac:dyDescent="0.25">
      <c r="A1485" s="2" t="s">
        <v>203</v>
      </c>
      <c r="B1485" s="675" t="str">
        <f t="shared" si="36"/>
        <v>B dalis. Pareiškėjų ir projektų tinkamumo sąlygos, projektų atrankos principai:</v>
      </c>
      <c r="C1485" s="676"/>
    </row>
    <row r="1486" spans="1:3" x14ac:dyDescent="0.25">
      <c r="A1486" s="2" t="s">
        <v>204</v>
      </c>
      <c r="B1486" s="509" t="str">
        <f t="shared" si="36"/>
        <v>Pagal priemonę remiamos veiklos</v>
      </c>
      <c r="C1486" s="677">
        <f>'10'!W24</f>
        <v>0</v>
      </c>
    </row>
    <row r="1487" spans="1:3" ht="30" x14ac:dyDescent="0.25">
      <c r="A1487" s="2" t="s">
        <v>205</v>
      </c>
      <c r="B1487" s="671" t="str">
        <f t="shared" si="36"/>
        <v>Tinkami pareiškėjai ir partneriai (jei taikomas reikalavimas projektus įgyvendinti su partneriais)</v>
      </c>
      <c r="C1487" s="677">
        <f>'10'!W25</f>
        <v>0</v>
      </c>
    </row>
    <row r="1488" spans="1:3" ht="30" x14ac:dyDescent="0.25">
      <c r="A1488" s="2" t="s">
        <v>206</v>
      </c>
      <c r="B1488" s="671" t="str">
        <f t="shared" si="36"/>
        <v>Priemonės tikslinė grupė (pildoma, jei nesutampa su tinkamais pareiškėjais ir (arba) partneriais)</v>
      </c>
      <c r="C1488" s="677">
        <f>'10'!W26</f>
        <v>0</v>
      </c>
    </row>
    <row r="1489" spans="1:3" x14ac:dyDescent="0.25">
      <c r="A1489" s="2" t="s">
        <v>725</v>
      </c>
      <c r="B1489" s="509" t="str">
        <f t="shared" si="36"/>
        <v>Tinkamumo sąlygos pareiškėjams ir projektams</v>
      </c>
      <c r="C1489" s="677">
        <f>'10'!W27</f>
        <v>0</v>
      </c>
    </row>
    <row r="1490" spans="1:3" x14ac:dyDescent="0.25">
      <c r="A1490" s="2" t="s">
        <v>726</v>
      </c>
      <c r="B1490" s="673" t="str">
        <f t="shared" si="36"/>
        <v>Projektų atrankos principai</v>
      </c>
      <c r="C1490" s="677">
        <f>'10'!W28</f>
        <v>0</v>
      </c>
    </row>
    <row r="1491" spans="1:3" x14ac:dyDescent="0.25">
      <c r="A1491" s="2" t="s">
        <v>727</v>
      </c>
      <c r="B1491" s="509" t="str">
        <f t="shared" si="36"/>
        <v>Planuojamų kvietimų teikti paraiškas skaičius</v>
      </c>
      <c r="C1491" s="670">
        <f>'10'!W29</f>
        <v>0</v>
      </c>
    </row>
    <row r="1492" spans="1:3" x14ac:dyDescent="0.25">
      <c r="A1492" s="2" t="s">
        <v>728</v>
      </c>
      <c r="B1492" s="651" t="str">
        <f t="shared" si="36"/>
        <v>C dalis. Paramos dydžiai:</v>
      </c>
      <c r="C1492" s="676"/>
    </row>
    <row r="1493" spans="1:3" x14ac:dyDescent="0.25">
      <c r="A1493" s="2" t="s">
        <v>729</v>
      </c>
      <c r="B1493" s="509" t="str">
        <f t="shared" si="36"/>
        <v>Didžiausia paramos suma vietos projektui, Eur</v>
      </c>
      <c r="C1493" s="677">
        <f>'10'!W31</f>
        <v>0</v>
      </c>
    </row>
    <row r="1494" spans="1:3" x14ac:dyDescent="0.25">
      <c r="A1494" s="2" t="s">
        <v>730</v>
      </c>
      <c r="B1494" s="509" t="str">
        <f t="shared" si="36"/>
        <v xml:space="preserve">Paramos lyginamoji dalis, proc. </v>
      </c>
      <c r="C1494" s="677">
        <f>'10'!W32</f>
        <v>0</v>
      </c>
    </row>
    <row r="1495" spans="1:3" x14ac:dyDescent="0.25">
      <c r="A1495" s="2" t="s">
        <v>731</v>
      </c>
      <c r="B1495" s="509" t="str">
        <f t="shared" si="36"/>
        <v>Planuojama paramos suma priemonei, Eur</v>
      </c>
      <c r="C1495" s="678">
        <f>'10'!W33</f>
        <v>0</v>
      </c>
    </row>
    <row r="1496" spans="1:3" x14ac:dyDescent="0.25">
      <c r="A1496" s="2" t="s">
        <v>732</v>
      </c>
      <c r="B1496" s="509" t="str">
        <f t="shared" si="36"/>
        <v>Planuojama paremti projektų (rodiklis L700)</v>
      </c>
      <c r="C1496" s="679">
        <f>'10'!W34</f>
        <v>0</v>
      </c>
    </row>
    <row r="1497" spans="1:3" x14ac:dyDescent="0.25">
      <c r="A1497" s="2" t="s">
        <v>733</v>
      </c>
      <c r="B1497" s="509" t="str">
        <f t="shared" si="36"/>
        <v>Paaiškinimas, kaip nustatyta rodiklio L700 reikšmė</v>
      </c>
      <c r="C1497" s="677">
        <f>'10'!W35</f>
        <v>0</v>
      </c>
    </row>
    <row r="1498" spans="1:3" ht="30" x14ac:dyDescent="0.25">
      <c r="A1498" s="2" t="s">
        <v>734</v>
      </c>
      <c r="B1498" s="651" t="str">
        <f t="shared" si="36"/>
        <v>D dalis. Priemonės indėlis į ES ir nacionalinių horizontaliųjų principų įgyvendinimą:</v>
      </c>
      <c r="C1498" s="676"/>
    </row>
    <row r="1499" spans="1:3" x14ac:dyDescent="0.25">
      <c r="A1499" s="2" t="s">
        <v>735</v>
      </c>
      <c r="B1499" s="680" t="str">
        <f t="shared" si="36"/>
        <v>Subregioninės vietovės principas:</v>
      </c>
      <c r="C1499" s="676"/>
    </row>
    <row r="1500" spans="1:3" ht="30" x14ac:dyDescent="0.25">
      <c r="A1500" s="2" t="s">
        <v>736</v>
      </c>
      <c r="B1500" s="509" t="str">
        <f t="shared" si="36"/>
        <v>Ar siekiama, kad pagal priemonę finansuojami projektai apimtų visas VVG teritorijos seniūnijas?</v>
      </c>
      <c r="C1500" s="672" t="str">
        <f>'10'!W38</f>
        <v>Ne</v>
      </c>
    </row>
    <row r="1501" spans="1:3" x14ac:dyDescent="0.25">
      <c r="A1501" s="2" t="s">
        <v>737</v>
      </c>
      <c r="B1501" s="509" t="str">
        <f t="shared" si="36"/>
        <v>Pasirinkimo pagrindimas</v>
      </c>
      <c r="C1501" s="677">
        <f>'10'!W39</f>
        <v>0</v>
      </c>
    </row>
    <row r="1502" spans="1:3" x14ac:dyDescent="0.25">
      <c r="A1502" s="2" t="s">
        <v>738</v>
      </c>
      <c r="B1502" s="680" t="str">
        <f t="shared" si="36"/>
        <v>Partnerystės principas:</v>
      </c>
      <c r="C1502" s="676"/>
    </row>
    <row r="1503" spans="1:3" ht="30" x14ac:dyDescent="0.25">
      <c r="A1503" s="2" t="s">
        <v>739</v>
      </c>
      <c r="B1503" s="509" t="str">
        <f t="shared" si="36"/>
        <v>Ar siekiama, kad pagal priemonę finansuojami projektai būtų vykdomi su partneriais?</v>
      </c>
      <c r="C1503" s="672" t="str">
        <f>'10'!W41</f>
        <v>Ne</v>
      </c>
    </row>
    <row r="1504" spans="1:3" x14ac:dyDescent="0.25">
      <c r="A1504" s="2" t="s">
        <v>740</v>
      </c>
      <c r="B1504" s="509" t="str">
        <f t="shared" si="36"/>
        <v>Pasirinkimo pagrindimas</v>
      </c>
      <c r="C1504" s="677">
        <f>'10'!W42</f>
        <v>0</v>
      </c>
    </row>
    <row r="1505" spans="1:3" x14ac:dyDescent="0.25">
      <c r="A1505" s="2" t="s">
        <v>741</v>
      </c>
      <c r="B1505" s="680" t="str">
        <f t="shared" si="36"/>
        <v>Inovacijų principas:</v>
      </c>
      <c r="C1505" s="676"/>
    </row>
    <row r="1506" spans="1:3" ht="30" x14ac:dyDescent="0.25">
      <c r="A1506" s="2" t="s">
        <v>742</v>
      </c>
      <c r="B1506" s="509" t="str">
        <f t="shared" si="36"/>
        <v>Ar siekiama, kad pagal priemonę finansuojami projektai būtų skirti inovacijoms vietos lygiu diegti?</v>
      </c>
      <c r="C1506" s="672" t="str">
        <f>'10'!W44</f>
        <v>Ne</v>
      </c>
    </row>
    <row r="1507" spans="1:3" x14ac:dyDescent="0.25">
      <c r="A1507" s="2" t="s">
        <v>743</v>
      </c>
      <c r="B1507" s="509" t="str">
        <f t="shared" si="36"/>
        <v>Pasirinkimo pagrindimas</v>
      </c>
      <c r="C1507" s="677">
        <f>'10'!W45</f>
        <v>0</v>
      </c>
    </row>
    <row r="1508" spans="1:3" ht="30" x14ac:dyDescent="0.25">
      <c r="A1508" s="2" t="s">
        <v>744</v>
      </c>
      <c r="B1508" s="509" t="str">
        <f t="shared" si="36"/>
        <v>Planuojama paremti projektų, skirtų inovacijoms vietos lygiu diegti (rodiklis L710)</v>
      </c>
      <c r="C1508" s="679">
        <f>'10'!W46</f>
        <v>0</v>
      </c>
    </row>
    <row r="1509" spans="1:3" x14ac:dyDescent="0.25">
      <c r="A1509" s="2" t="s">
        <v>745</v>
      </c>
      <c r="B1509" s="680" t="str">
        <f t="shared" si="36"/>
        <v>Lyčių lygybė ir nediskriminavimas:</v>
      </c>
      <c r="C1509" s="676"/>
    </row>
    <row r="1510" spans="1:3" ht="30" x14ac:dyDescent="0.25">
      <c r="A1510" s="2" t="s">
        <v>746</v>
      </c>
      <c r="B1510" s="509" t="str">
        <f t="shared" si="36"/>
        <v>Ar pagal priemonę finansuojami projektai, skirti lyčių lygybei ir nediskriminavimui?</v>
      </c>
      <c r="C1510" s="672" t="str">
        <f>'10'!W48</f>
        <v>Ne</v>
      </c>
    </row>
    <row r="1511" spans="1:3" x14ac:dyDescent="0.25">
      <c r="A1511" s="2" t="s">
        <v>747</v>
      </c>
      <c r="B1511" s="509" t="str">
        <f t="shared" si="36"/>
        <v>Pasirinkimo pagrindimas (jei taip, kaip bus užtikrinta)</v>
      </c>
      <c r="C1511" s="677">
        <f>'10'!W49</f>
        <v>0</v>
      </c>
    </row>
    <row r="1512" spans="1:3" x14ac:dyDescent="0.25">
      <c r="A1512" s="2" t="s">
        <v>748</v>
      </c>
      <c r="B1512" s="680" t="str">
        <f t="shared" si="36"/>
        <v>Jaunimas:</v>
      </c>
      <c r="C1512" s="676"/>
    </row>
    <row r="1513" spans="1:3" ht="30" x14ac:dyDescent="0.25">
      <c r="A1513" s="2" t="s">
        <v>749</v>
      </c>
      <c r="B1513" s="509" t="str">
        <f t="shared" si="36"/>
        <v>Ar pagal priemonę finansuojami projektai, skirti jaunimui?</v>
      </c>
      <c r="C1513" s="672" t="str">
        <f>'10'!W51</f>
        <v>Ne</v>
      </c>
    </row>
    <row r="1514" spans="1:3" x14ac:dyDescent="0.25">
      <c r="A1514" s="2" t="s">
        <v>750</v>
      </c>
      <c r="B1514" s="509" t="str">
        <f t="shared" si="36"/>
        <v>Pasirinkimo pagrindimas (jei taip, kaip bus užtikrinta)</v>
      </c>
      <c r="C1514" s="677">
        <f>'10'!W52</f>
        <v>0</v>
      </c>
    </row>
    <row r="1515" spans="1:3" x14ac:dyDescent="0.25">
      <c r="A1515" s="2" t="s">
        <v>751</v>
      </c>
      <c r="B1515" s="675" t="str">
        <f t="shared" si="36"/>
        <v>E dalis. Priemonės rezultato rodikliai:</v>
      </c>
      <c r="C1515" s="676"/>
    </row>
    <row r="1516" spans="1:3" x14ac:dyDescent="0.25">
      <c r="A1516" s="2" t="s">
        <v>752</v>
      </c>
      <c r="B1516" s="680" t="str">
        <f t="shared" si="36"/>
        <v>SP rezultato rodiklių taikymas priemonei:</v>
      </c>
      <c r="C1516" s="676"/>
    </row>
    <row r="1517" spans="1:3" x14ac:dyDescent="0.25">
      <c r="A1517" s="2" t="s">
        <v>753</v>
      </c>
      <c r="B1517" s="681" t="str">
        <f t="shared" si="36"/>
        <v>R.3</v>
      </c>
      <c r="C1517" s="687" t="str">
        <f>'10'!W55</f>
        <v>Ne</v>
      </c>
    </row>
    <row r="1518" spans="1:3" x14ac:dyDescent="0.25">
      <c r="A1518" s="2" t="s">
        <v>754</v>
      </c>
      <c r="B1518" s="681" t="str">
        <f t="shared" si="36"/>
        <v>R.37</v>
      </c>
      <c r="C1518" s="687" t="str">
        <f>'10'!W56</f>
        <v>Ne</v>
      </c>
    </row>
    <row r="1519" spans="1:3" x14ac:dyDescent="0.25">
      <c r="A1519" s="2" t="s">
        <v>755</v>
      </c>
      <c r="B1519" s="681" t="str">
        <f t="shared" si="36"/>
        <v>R.39</v>
      </c>
      <c r="C1519" s="687" t="str">
        <f>'10'!W57</f>
        <v>Ne</v>
      </c>
    </row>
    <row r="1520" spans="1:3" x14ac:dyDescent="0.25">
      <c r="A1520" s="2" t="s">
        <v>756</v>
      </c>
      <c r="B1520" s="681" t="str">
        <f t="shared" si="36"/>
        <v>R.41</v>
      </c>
      <c r="C1520" s="687" t="str">
        <f>'10'!W58</f>
        <v>Ne</v>
      </c>
    </row>
    <row r="1521" spans="1:3" x14ac:dyDescent="0.25">
      <c r="A1521" s="2" t="s">
        <v>757</v>
      </c>
      <c r="B1521" s="681" t="str">
        <f t="shared" si="36"/>
        <v>R.42</v>
      </c>
      <c r="C1521" s="687" t="str">
        <f>'10'!W59</f>
        <v>Ne</v>
      </c>
    </row>
    <row r="1522" spans="1:3" x14ac:dyDescent="0.25">
      <c r="A1522" s="2" t="s">
        <v>758</v>
      </c>
      <c r="B1522" s="680" t="str">
        <f t="shared" si="36"/>
        <v>VPS rodiklių taikymas priemonei:</v>
      </c>
      <c r="C1522" s="688"/>
    </row>
    <row r="1523" spans="1:3" x14ac:dyDescent="0.25">
      <c r="A1523" s="2" t="s">
        <v>759</v>
      </c>
      <c r="B1523" s="681" t="str">
        <f t="shared" si="36"/>
        <v>RASE-P.1</v>
      </c>
      <c r="C1523" s="687" t="str">
        <f>'10'!W61</f>
        <v>Ne</v>
      </c>
    </row>
    <row r="1524" spans="1:3" x14ac:dyDescent="0.25">
      <c r="A1524" s="2" t="s">
        <v>760</v>
      </c>
      <c r="B1524" s="681" t="str">
        <f t="shared" si="36"/>
        <v>RASE-P.2</v>
      </c>
      <c r="C1524" s="687" t="str">
        <f>'10'!W62</f>
        <v>Ne</v>
      </c>
    </row>
    <row r="1525" spans="1:3" x14ac:dyDescent="0.25">
      <c r="A1525" s="2" t="s">
        <v>761</v>
      </c>
      <c r="B1525" s="681" t="str">
        <f t="shared" si="36"/>
        <v>RASE-P.3</v>
      </c>
      <c r="C1525" s="687" t="str">
        <f>'10'!W63</f>
        <v>Ne</v>
      </c>
    </row>
    <row r="1526" spans="1:3" x14ac:dyDescent="0.25">
      <c r="A1526" s="2" t="s">
        <v>762</v>
      </c>
      <c r="B1526" s="681" t="str">
        <f t="shared" si="36"/>
        <v>RASE-P.4</v>
      </c>
      <c r="C1526" s="687" t="str">
        <f>'10'!W64</f>
        <v>Ne</v>
      </c>
    </row>
    <row r="1527" spans="1:3" x14ac:dyDescent="0.25">
      <c r="A1527" s="2" t="s">
        <v>763</v>
      </c>
      <c r="B1527" s="681" t="str">
        <f t="shared" si="36"/>
        <v>RASE-P.5</v>
      </c>
      <c r="C1527" s="687" t="str">
        <f>'10'!W65</f>
        <v>Ne</v>
      </c>
    </row>
    <row r="1528" spans="1:3" x14ac:dyDescent="0.25">
      <c r="A1528" s="2" t="s">
        <v>764</v>
      </c>
      <c r="B1528" s="681" t="str">
        <f t="shared" si="36"/>
        <v>RASE-P.6</v>
      </c>
      <c r="C1528" s="687" t="str">
        <f>'10'!W66</f>
        <v>Ne</v>
      </c>
    </row>
    <row r="1529" spans="1:3" x14ac:dyDescent="0.25">
      <c r="A1529" s="2" t="s">
        <v>765</v>
      </c>
      <c r="B1529" s="681" t="str">
        <f t="shared" si="36"/>
        <v>RASE-P.7</v>
      </c>
      <c r="C1529" s="687" t="str">
        <f>'10'!W67</f>
        <v>Ne</v>
      </c>
    </row>
    <row r="1530" spans="1:3" x14ac:dyDescent="0.25">
      <c r="A1530" s="2" t="s">
        <v>766</v>
      </c>
      <c r="B1530" s="681" t="str">
        <f t="shared" si="36"/>
        <v>RASE-P.8</v>
      </c>
      <c r="C1530" s="687" t="str">
        <f>'10'!W68</f>
        <v>Ne</v>
      </c>
    </row>
    <row r="1531" spans="1:3" x14ac:dyDescent="0.25">
      <c r="A1531" s="2" t="s">
        <v>767</v>
      </c>
      <c r="B1531" s="681" t="str">
        <f t="shared" si="36"/>
        <v>RASE-P.9</v>
      </c>
      <c r="C1531" s="687" t="str">
        <f>'10'!W69</f>
        <v>Ne</v>
      </c>
    </row>
    <row r="1532" spans="1:3" x14ac:dyDescent="0.25">
      <c r="A1532" s="2" t="s">
        <v>768</v>
      </c>
      <c r="B1532" s="683" t="str">
        <f t="shared" si="36"/>
        <v>RASE-P.10</v>
      </c>
      <c r="C1532" s="689" t="str">
        <f>'10'!W70</f>
        <v>Ne</v>
      </c>
    </row>
    <row r="1533" spans="1:3" x14ac:dyDescent="0.25">
      <c r="A1533" s="2" t="s">
        <v>769</v>
      </c>
      <c r="B1533" s="675" t="str">
        <f t="shared" si="36"/>
        <v>F dalis. Pagal priemonę remiamų projektų pobūdis:</v>
      </c>
      <c r="C1533" s="676"/>
    </row>
    <row r="1534" spans="1:3" x14ac:dyDescent="0.25">
      <c r="A1534" s="2" t="s">
        <v>770</v>
      </c>
      <c r="B1534" s="671" t="str">
        <f t="shared" ref="B1534:B1543" si="37">B1457</f>
        <v>Remiami pelno projektai</v>
      </c>
      <c r="C1534" s="672" t="str">
        <f>'10'!W72</f>
        <v>Ne</v>
      </c>
    </row>
    <row r="1535" spans="1:3" ht="60" x14ac:dyDescent="0.25">
      <c r="A1535" s="2" t="s">
        <v>771</v>
      </c>
      <c r="B1535" s="673" t="str">
        <f t="shared" si="37"/>
        <v>Remiami projektai, susiję su žinių perdavimu, įskaitant konsultacijas, mokymą ir keitimąsi žiniomis apie tvarią, ekonominę, socialinę, aplinką ir klimatą tausojančią veiklą (aktualu rodikliui L801)</v>
      </c>
      <c r="C1535" s="672" t="str">
        <f>'10'!W73</f>
        <v>Ne</v>
      </c>
    </row>
    <row r="1536" spans="1:3" ht="75" x14ac:dyDescent="0.25">
      <c r="A1536" s="2" t="s">
        <v>772</v>
      </c>
      <c r="B1536" s="673" t="str">
        <f t="shared" si="37"/>
        <v>Remiami projektai, susiję su gamintojų organizacijomis, vietinėmis rinkomis, trumpomis tiekimo grandinėmis ir kokybės schemomis, įskaitant paramą investicijoms, rinkodaros veiklą ir kt. (aktualu rodikliui L802)</v>
      </c>
      <c r="C1536" s="672" t="str">
        <f>'10'!W74</f>
        <v>Ne</v>
      </c>
    </row>
    <row r="1537" spans="1:3" ht="45" x14ac:dyDescent="0.25">
      <c r="A1537" s="2" t="s">
        <v>773</v>
      </c>
      <c r="B1537" s="673" t="str">
        <f t="shared" si="37"/>
        <v>Remiami projektai, susiję su atsinaujinančios energijos gamybos pajėgumais, įskaitant biologinę (aktualu rodikliui L803)</v>
      </c>
      <c r="C1537" s="672" t="str">
        <f>'10'!W75</f>
        <v>Ne</v>
      </c>
    </row>
    <row r="1538" spans="1:3" ht="60" x14ac:dyDescent="0.25">
      <c r="A1538" s="2" t="s">
        <v>774</v>
      </c>
      <c r="B1538" s="673" t="str">
        <f t="shared" si="37"/>
        <v>Remiami projektai, prisidedantys prie aplinkos tvarumo, klimato kaitos švelninimo bei prisitaikymo prie jos tikslų įgyvendinimo kaimo vietovėse (aktualu rodikliui L804)</v>
      </c>
      <c r="C1538" s="672" t="str">
        <f>'10'!W76</f>
        <v>Ne</v>
      </c>
    </row>
    <row r="1539" spans="1:3" ht="30" x14ac:dyDescent="0.25">
      <c r="A1539" s="2" t="s">
        <v>775</v>
      </c>
      <c r="B1539" s="673" t="str">
        <f t="shared" si="37"/>
        <v>Remiami projektai, kurie kuria darbo vietas (aktualu rodikliui L805)</v>
      </c>
      <c r="C1539" s="672" t="str">
        <f>'10'!W77</f>
        <v>Ne</v>
      </c>
    </row>
    <row r="1540" spans="1:3" ht="30" x14ac:dyDescent="0.25">
      <c r="A1540" s="2" t="s">
        <v>776</v>
      </c>
      <c r="B1540" s="673" t="str">
        <f t="shared" si="37"/>
        <v>Remiami kaimo verslų, įskaitant bioekonomiką, projektai (aktualu rodikliui L 806)</v>
      </c>
      <c r="C1540" s="672" t="str">
        <f>'10'!W78</f>
        <v>Ne</v>
      </c>
    </row>
    <row r="1541" spans="1:3" ht="30" x14ac:dyDescent="0.25">
      <c r="A1541" s="2" t="s">
        <v>777</v>
      </c>
      <c r="B1541" s="673" t="str">
        <f t="shared" si="37"/>
        <v>Remiami projektai, susiję su sumanių kaimų strategijomis (aktualu rodikliui L807)</v>
      </c>
      <c r="C1541" s="672" t="str">
        <f>'10'!W79</f>
        <v>Ne</v>
      </c>
    </row>
    <row r="1542" spans="1:3" ht="30" x14ac:dyDescent="0.25">
      <c r="A1542" s="2" t="s">
        <v>778</v>
      </c>
      <c r="B1542" s="673" t="str">
        <f t="shared" si="37"/>
        <v>Remiami projektai, gerinantys paslaugų prieinamumą ir infrastruktūrą (aktualu rodikliui L808)</v>
      </c>
      <c r="C1542" s="672" t="str">
        <f>'10'!W80</f>
        <v>Ne</v>
      </c>
    </row>
    <row r="1543" spans="1:3" ht="30.75" thickBot="1" x14ac:dyDescent="0.3">
      <c r="A1543" s="2" t="s">
        <v>779</v>
      </c>
      <c r="B1543" s="690" t="str">
        <f t="shared" si="37"/>
        <v>Remiami socialinės įtraukties projektai (aktualu rodikliui L809)</v>
      </c>
      <c r="C1543" s="691" t="str">
        <f>'10'!W81</f>
        <v>Ne</v>
      </c>
    </row>
  </sheetData>
  <pageMargins left="0.70866141732283472" right="0.70866141732283472" top="0.74803149606299213" bottom="0.74803149606299213" header="0.31496062992125984" footer="0.31496062992125984"/>
  <pageSetup paperSize="9" scale="73" orientation="portrait" horizontalDpi="4294967293" verticalDpi="0" r:id="rId1"/>
  <colBreaks count="1" manualBreakCount="1">
    <brk id="3"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33751-59C5-4C5C-8EB2-6A857CE62FE7}">
  <sheetPr>
    <tabColor theme="9"/>
  </sheetPr>
  <dimension ref="A1:F19"/>
  <sheetViews>
    <sheetView workbookViewId="0">
      <selection activeCell="E27" sqref="E27"/>
    </sheetView>
  </sheetViews>
  <sheetFormatPr defaultRowHeight="15" x14ac:dyDescent="0.25"/>
  <cols>
    <col min="2" max="2" width="70.7109375" customWidth="1"/>
    <col min="3" max="3" width="12.7109375" style="8" customWidth="1"/>
  </cols>
  <sheetData>
    <row r="1" spans="1:6" s="39" customFormat="1" ht="18.75" x14ac:dyDescent="0.3">
      <c r="A1" s="39" t="s">
        <v>187</v>
      </c>
      <c r="B1" s="39" t="s">
        <v>1663</v>
      </c>
      <c r="C1" s="118"/>
      <c r="F1" s="108" t="s">
        <v>1512</v>
      </c>
    </row>
    <row r="2" spans="1:6" ht="15.75" thickBot="1" x14ac:dyDescent="0.3">
      <c r="F2" s="605" t="s">
        <v>1612</v>
      </c>
    </row>
    <row r="3" spans="1:6" x14ac:dyDescent="0.25">
      <c r="B3" s="269">
        <v>1</v>
      </c>
      <c r="C3" s="271">
        <v>2</v>
      </c>
      <c r="F3" s="606" t="s">
        <v>1674</v>
      </c>
    </row>
    <row r="4" spans="1:6" x14ac:dyDescent="0.25">
      <c r="B4" s="718" t="s">
        <v>1664</v>
      </c>
      <c r="C4" s="719">
        <f>'1'!C15</f>
        <v>9</v>
      </c>
    </row>
    <row r="5" spans="1:6" x14ac:dyDescent="0.25">
      <c r="B5" s="680" t="s">
        <v>157</v>
      </c>
      <c r="C5" s="720"/>
    </row>
    <row r="6" spans="1:6" ht="30" x14ac:dyDescent="0.25">
      <c r="A6" t="s">
        <v>736</v>
      </c>
      <c r="B6" s="721" t="s">
        <v>1665</v>
      </c>
      <c r="C6" s="722">
        <f>COUNTIFS('10'!$D$38:$W$38,"Taip")</f>
        <v>1</v>
      </c>
    </row>
    <row r="7" spans="1:6" x14ac:dyDescent="0.25">
      <c r="B7" s="680" t="s">
        <v>24</v>
      </c>
      <c r="C7" s="720"/>
    </row>
    <row r="8" spans="1:6" ht="30" x14ac:dyDescent="0.25">
      <c r="A8" t="s">
        <v>739</v>
      </c>
      <c r="B8" s="721" t="s">
        <v>1666</v>
      </c>
      <c r="C8" s="722">
        <f>COUNTIFS('10'!$D$41:$W$41,"Taip, privalomai")</f>
        <v>0</v>
      </c>
    </row>
    <row r="9" spans="1:6" ht="30" x14ac:dyDescent="0.25">
      <c r="A9" t="s">
        <v>739</v>
      </c>
      <c r="B9" s="721" t="s">
        <v>1667</v>
      </c>
      <c r="C9" s="722">
        <f>COUNTIFS('10'!$D$41:$W$41,"Taip, pasirinktinai")</f>
        <v>5</v>
      </c>
    </row>
    <row r="10" spans="1:6" x14ac:dyDescent="0.25">
      <c r="B10" s="680" t="s">
        <v>159</v>
      </c>
      <c r="C10" s="720"/>
    </row>
    <row r="11" spans="1:6" ht="30" x14ac:dyDescent="0.25">
      <c r="A11" t="s">
        <v>742</v>
      </c>
      <c r="B11" s="721" t="s">
        <v>1668</v>
      </c>
      <c r="C11" s="722">
        <f>COUNTIFS('10'!$D$44:$W$44,"Taip, privalomai")</f>
        <v>0</v>
      </c>
    </row>
    <row r="12" spans="1:6" ht="30" x14ac:dyDescent="0.25">
      <c r="A12" t="s">
        <v>742</v>
      </c>
      <c r="B12" s="721" t="s">
        <v>1669</v>
      </c>
      <c r="C12" s="722">
        <f>COUNTIFS('10'!$D$44:$W$44,"Taip, pasirinktinai")</f>
        <v>2</v>
      </c>
    </row>
    <row r="13" spans="1:6" x14ac:dyDescent="0.25">
      <c r="A13" t="s">
        <v>732</v>
      </c>
      <c r="B13" s="721" t="s">
        <v>1670</v>
      </c>
      <c r="C13" s="723">
        <f>'6'!D14</f>
        <v>45</v>
      </c>
    </row>
    <row r="14" spans="1:6" ht="30" x14ac:dyDescent="0.25">
      <c r="A14" t="s">
        <v>744</v>
      </c>
      <c r="B14" s="721" t="s">
        <v>507</v>
      </c>
      <c r="C14" s="723">
        <f>'6'!D15</f>
        <v>2</v>
      </c>
    </row>
    <row r="15" spans="1:6" x14ac:dyDescent="0.25">
      <c r="B15" s="721" t="s">
        <v>1671</v>
      </c>
      <c r="C15" s="732">
        <f>C14/C13*100</f>
        <v>4.4444444444444446</v>
      </c>
    </row>
    <row r="16" spans="1:6" x14ac:dyDescent="0.25">
      <c r="B16" s="680" t="s">
        <v>1692</v>
      </c>
      <c r="C16" s="720"/>
    </row>
    <row r="17" spans="1:3" ht="30" x14ac:dyDescent="0.25">
      <c r="A17" t="s">
        <v>746</v>
      </c>
      <c r="B17" s="721" t="s">
        <v>1672</v>
      </c>
      <c r="C17" s="722">
        <f>COUNTIFS('10'!$D$48:$W$48,"Taip")</f>
        <v>0</v>
      </c>
    </row>
    <row r="18" spans="1:3" x14ac:dyDescent="0.25">
      <c r="B18" s="680" t="s">
        <v>23</v>
      </c>
      <c r="C18" s="720"/>
    </row>
    <row r="19" spans="1:3" ht="15.75" thickBot="1" x14ac:dyDescent="0.3">
      <c r="A19" t="s">
        <v>749</v>
      </c>
      <c r="B19" s="724" t="s">
        <v>1673</v>
      </c>
      <c r="C19" s="725">
        <f>COUNTIFS('10'!$D$51:$W$51,"Taip")</f>
        <v>2</v>
      </c>
    </row>
  </sheetData>
  <phoneticPr fontId="8"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12A02-046F-4941-8EE6-54C7DC9E6436}">
  <sheetPr>
    <tabColor theme="9"/>
  </sheetPr>
  <dimension ref="A1:Z55"/>
  <sheetViews>
    <sheetView topLeftCell="A17" zoomScaleNormal="100" workbookViewId="0">
      <selection activeCell="B23" sqref="B23:M36"/>
    </sheetView>
  </sheetViews>
  <sheetFormatPr defaultColWidth="9.140625" defaultRowHeight="15" x14ac:dyDescent="0.25"/>
  <cols>
    <col min="1" max="1" width="8.7109375" style="1" customWidth="1"/>
    <col min="2" max="2" width="10.7109375" style="1" customWidth="1"/>
    <col min="3" max="3" width="82.7109375" style="193" customWidth="1"/>
    <col min="4" max="4" width="15.7109375" style="19" customWidth="1"/>
    <col min="5" max="24" width="12.7109375" style="193" customWidth="1"/>
    <col min="25" max="25" width="9.140625" style="1"/>
    <col min="26" max="26" width="15.7109375" style="18" hidden="1" customWidth="1"/>
    <col min="27" max="16384" width="9.140625" style="1"/>
  </cols>
  <sheetData>
    <row r="1" spans="1:24" ht="18.75" x14ac:dyDescent="0.25">
      <c r="A1" s="36" t="str">
        <f>'11'!A1</f>
        <v>11.</v>
      </c>
      <c r="B1" s="36" t="str">
        <f>'11'!B1</f>
        <v>VPS priemonių rodikliai ir metiniai tikslai</v>
      </c>
      <c r="C1" s="36"/>
      <c r="E1" s="108" t="s">
        <v>1512</v>
      </c>
      <c r="F1" s="108"/>
      <c r="G1" s="44"/>
      <c r="H1" s="44"/>
      <c r="I1" s="108"/>
      <c r="J1" s="44"/>
      <c r="K1" s="44"/>
      <c r="L1" s="108"/>
      <c r="M1" s="44"/>
      <c r="N1" s="44"/>
      <c r="O1" s="44"/>
      <c r="P1" s="44"/>
      <c r="Q1" s="44"/>
      <c r="R1" s="44"/>
      <c r="S1" s="44"/>
      <c r="T1" s="44"/>
      <c r="U1" s="44"/>
      <c r="V1" s="44"/>
      <c r="W1" s="44"/>
      <c r="X1" s="44"/>
    </row>
    <row r="2" spans="1:24" x14ac:dyDescent="0.25">
      <c r="B2" s="193"/>
      <c r="C2" s="19"/>
      <c r="E2" s="605" t="s">
        <v>1612</v>
      </c>
    </row>
    <row r="3" spans="1:24" x14ac:dyDescent="0.25">
      <c r="B3" s="140" t="s">
        <v>1272</v>
      </c>
      <c r="C3" s="488" t="str">
        <f>'1'!C8</f>
        <v>RASE</v>
      </c>
      <c r="E3" s="606" t="s">
        <v>1641</v>
      </c>
    </row>
    <row r="4" spans="1:24" ht="18.75" x14ac:dyDescent="0.25">
      <c r="C4" s="621" t="s">
        <v>405</v>
      </c>
      <c r="D4" s="193"/>
      <c r="E4" s="605" t="s">
        <v>1639</v>
      </c>
    </row>
    <row r="5" spans="1:24" x14ac:dyDescent="0.25">
      <c r="B5" s="20">
        <v>1</v>
      </c>
      <c r="C5" s="20">
        <v>2</v>
      </c>
      <c r="D5" s="47">
        <v>3</v>
      </c>
      <c r="E5" s="20">
        <v>4</v>
      </c>
      <c r="F5" s="20">
        <v>5</v>
      </c>
      <c r="G5" s="47">
        <v>6</v>
      </c>
      <c r="H5" s="20">
        <v>7</v>
      </c>
      <c r="I5" s="20">
        <v>8</v>
      </c>
      <c r="J5" s="47">
        <v>9</v>
      </c>
      <c r="K5" s="20">
        <v>10</v>
      </c>
      <c r="L5" s="20">
        <v>11</v>
      </c>
      <c r="M5" s="47">
        <v>12</v>
      </c>
      <c r="N5" s="20">
        <v>13</v>
      </c>
      <c r="O5" s="20">
        <v>14</v>
      </c>
      <c r="P5" s="47">
        <v>15</v>
      </c>
      <c r="Q5" s="20">
        <v>16</v>
      </c>
      <c r="R5" s="20">
        <v>17</v>
      </c>
      <c r="S5" s="47">
        <v>18</v>
      </c>
      <c r="T5" s="20">
        <v>19</v>
      </c>
      <c r="U5" s="20">
        <v>20</v>
      </c>
      <c r="V5" s="47">
        <v>21</v>
      </c>
      <c r="W5" s="20">
        <v>22</v>
      </c>
      <c r="X5" s="20">
        <v>23</v>
      </c>
    </row>
    <row r="6" spans="1:24" x14ac:dyDescent="0.25">
      <c r="B6" s="21"/>
      <c r="C6" s="21"/>
      <c r="D6" s="32"/>
      <c r="E6" s="20" t="s">
        <v>0</v>
      </c>
      <c r="F6" s="20" t="s">
        <v>1</v>
      </c>
      <c r="G6" s="20" t="s">
        <v>2</v>
      </c>
      <c r="H6" s="20" t="s">
        <v>3</v>
      </c>
      <c r="I6" s="20" t="s">
        <v>4</v>
      </c>
      <c r="J6" s="20" t="s">
        <v>5</v>
      </c>
      <c r="K6" s="20" t="s">
        <v>6</v>
      </c>
      <c r="L6" s="20" t="s">
        <v>7</v>
      </c>
      <c r="M6" s="20" t="s">
        <v>8</v>
      </c>
      <c r="N6" s="20" t="s">
        <v>9</v>
      </c>
      <c r="O6" s="20" t="s">
        <v>43</v>
      </c>
      <c r="P6" s="20" t="s">
        <v>44</v>
      </c>
      <c r="Q6" s="20" t="s">
        <v>45</v>
      </c>
      <c r="R6" s="20" t="s">
        <v>46</v>
      </c>
      <c r="S6" s="20" t="s">
        <v>47</v>
      </c>
      <c r="T6" s="20" t="s">
        <v>48</v>
      </c>
      <c r="U6" s="20" t="s">
        <v>49</v>
      </c>
      <c r="V6" s="20" t="s">
        <v>50</v>
      </c>
      <c r="W6" s="20" t="s">
        <v>51</v>
      </c>
      <c r="X6" s="20" t="s">
        <v>52</v>
      </c>
    </row>
    <row r="7" spans="1:24" ht="67.5" customHeight="1" x14ac:dyDescent="0.25">
      <c r="B7" s="32" t="s">
        <v>153</v>
      </c>
      <c r="C7" s="96" t="s">
        <v>1511</v>
      </c>
      <c r="D7" s="32" t="s">
        <v>160</v>
      </c>
      <c r="E7" s="586" t="str">
        <f>'10'!D7</f>
        <v>Ekonominės rajono plėtros skatinimas, kuriant naujus verslus rajone</v>
      </c>
      <c r="F7" s="586" t="str">
        <f>'10'!E7</f>
        <v>Ekonominės rajono plėtros skatinimas, plėtojant esamus rajono verslus</v>
      </c>
      <c r="G7" s="586" t="str">
        <f>'10'!F7</f>
        <v>Skaitmeninimo skatinimas žemės ūkio sektoriuje</v>
      </c>
      <c r="H7" s="586" t="str">
        <f>'10'!G7</f>
        <v>NVO socialinio verslo kūrimas ir plėtra</v>
      </c>
      <c r="I7" s="586" t="str">
        <f>'10'!H7</f>
        <v>Bendruomeninių verslumo iniciatyvų kūrimas ir plėtra</v>
      </c>
      <c r="J7" s="586" t="str">
        <f>'10'!I7</f>
        <v>Viešųjų paslaugų ir infrastruktūros prieinamumas vietos bendruomenei didinimas</v>
      </c>
      <c r="K7" s="586" t="str">
        <f>'10'!J7</f>
        <v>NVO iniciatyvų skatinimas, kultūros tradicijų, amatų saugojimas ir sklaida</v>
      </c>
      <c r="L7" s="586" t="str">
        <f>'10'!K7</f>
        <v>Vietos projektų pareiškėjų ir vykdytojų mokymas, įgūdžių įgijimas</v>
      </c>
      <c r="M7" s="586" t="str">
        <f>'10'!L7</f>
        <v>Teritorinio VVG bendradarbiavimo skatinimas</v>
      </c>
      <c r="N7" s="586">
        <f>'10'!M7</f>
        <v>0</v>
      </c>
      <c r="O7" s="586">
        <f>'10'!N7</f>
        <v>0</v>
      </c>
      <c r="P7" s="586">
        <f>'10'!O7</f>
        <v>0</v>
      </c>
      <c r="Q7" s="586">
        <f>'10'!P7</f>
        <v>0</v>
      </c>
      <c r="R7" s="586">
        <f>'10'!Q7</f>
        <v>0</v>
      </c>
      <c r="S7" s="586">
        <f>'10'!R7</f>
        <v>0</v>
      </c>
      <c r="T7" s="586">
        <f>'10'!S7</f>
        <v>0</v>
      </c>
      <c r="U7" s="586">
        <f>'10'!T7</f>
        <v>0</v>
      </c>
      <c r="V7" s="586">
        <f>'10'!U7</f>
        <v>0</v>
      </c>
      <c r="W7" s="586">
        <f>'10'!V7</f>
        <v>0</v>
      </c>
      <c r="X7" s="586">
        <f>'10'!W7</f>
        <v>0</v>
      </c>
    </row>
    <row r="8" spans="1:24" x14ac:dyDescent="0.25">
      <c r="B8" s="32" t="str">
        <f>'6'!B7</f>
        <v>A</v>
      </c>
      <c r="C8" s="128" t="str">
        <f>'6'!C7</f>
        <v>ES bendrieji rezultato rodikliai:</v>
      </c>
      <c r="D8" s="21"/>
      <c r="E8" s="47"/>
      <c r="F8" s="20"/>
      <c r="G8" s="20"/>
      <c r="H8" s="20"/>
      <c r="I8" s="20"/>
      <c r="J8" s="20"/>
      <c r="K8" s="20"/>
      <c r="L8" s="20"/>
      <c r="M8" s="20"/>
      <c r="N8" s="20"/>
      <c r="O8" s="20"/>
      <c r="P8" s="20"/>
      <c r="Q8" s="20"/>
      <c r="R8" s="20"/>
      <c r="S8" s="20"/>
      <c r="T8" s="20"/>
      <c r="U8" s="20"/>
      <c r="V8" s="20"/>
      <c r="W8" s="20"/>
      <c r="X8" s="20"/>
    </row>
    <row r="9" spans="1:24" ht="30" x14ac:dyDescent="0.25">
      <c r="A9" s="1" t="s">
        <v>541</v>
      </c>
      <c r="B9" s="488" t="str">
        <f>'6'!B8</f>
        <v>R.3</v>
      </c>
      <c r="C9" s="488" t="str">
        <f>'6'!C8</f>
        <v>Žemės ūkio sektoriaus skaitmeninimas. Ūkių, pagal BŽŪP gaunančių paramą skaitmeninėms ūkininkavimo technologijoms plėtoti, skaičius</v>
      </c>
      <c r="D9" s="636">
        <f>SUM(E9:X9)</f>
        <v>1</v>
      </c>
      <c r="E9" s="486">
        <f>'11'!D9</f>
        <v>0</v>
      </c>
      <c r="F9" s="486">
        <f>'11'!E9</f>
        <v>0</v>
      </c>
      <c r="G9" s="486">
        <f>'11'!F9</f>
        <v>1</v>
      </c>
      <c r="H9" s="486">
        <f>'11'!G9</f>
        <v>0</v>
      </c>
      <c r="I9" s="486">
        <f>'11'!H9</f>
        <v>0</v>
      </c>
      <c r="J9" s="486">
        <f>'11'!I9</f>
        <v>0</v>
      </c>
      <c r="K9" s="486">
        <f>'11'!J9</f>
        <v>0</v>
      </c>
      <c r="L9" s="486">
        <f>'11'!K9</f>
        <v>0</v>
      </c>
      <c r="M9" s="486">
        <f>'11'!L9</f>
        <v>0</v>
      </c>
      <c r="N9" s="486">
        <f>'11'!M9</f>
        <v>0</v>
      </c>
      <c r="O9" s="486">
        <f>'11'!N9</f>
        <v>0</v>
      </c>
      <c r="P9" s="486">
        <f>'11'!O9</f>
        <v>0</v>
      </c>
      <c r="Q9" s="486">
        <f>'11'!P9</f>
        <v>0</v>
      </c>
      <c r="R9" s="486">
        <f>'11'!Q9</f>
        <v>0</v>
      </c>
      <c r="S9" s="486">
        <f>'11'!R9</f>
        <v>0</v>
      </c>
      <c r="T9" s="486">
        <f>'11'!S9</f>
        <v>0</v>
      </c>
      <c r="U9" s="486">
        <f>'11'!T9</f>
        <v>0</v>
      </c>
      <c r="V9" s="486">
        <f>'11'!U9</f>
        <v>0</v>
      </c>
      <c r="W9" s="486">
        <f>'11'!V9</f>
        <v>0</v>
      </c>
      <c r="X9" s="489">
        <f>'11'!W9</f>
        <v>0</v>
      </c>
    </row>
    <row r="10" spans="1:24" ht="30" x14ac:dyDescent="0.25">
      <c r="A10" s="1" t="s">
        <v>557</v>
      </c>
      <c r="B10" s="488" t="str">
        <f>'6'!B9</f>
        <v>R.37</v>
      </c>
      <c r="C10" s="488" t="str">
        <f>'6'!C9</f>
        <v>Ekonomikos augimas ir darbo vietų kūrimas kaimo vietovėse. BŽŪP projektais remiamas naujų darbo vietų kūrimas</v>
      </c>
      <c r="D10" s="637">
        <f t="shared" ref="D10:D13" si="0">SUM(E10:X10)</f>
        <v>12</v>
      </c>
      <c r="E10" s="487">
        <f>'11'!D25</f>
        <v>4</v>
      </c>
      <c r="F10" s="487">
        <f>'11'!E25</f>
        <v>6</v>
      </c>
      <c r="G10" s="487">
        <f>'11'!F25</f>
        <v>1</v>
      </c>
      <c r="H10" s="487">
        <f>'11'!G25</f>
        <v>1</v>
      </c>
      <c r="I10" s="487">
        <f>'11'!H25</f>
        <v>0</v>
      </c>
      <c r="J10" s="487">
        <f>'11'!I25</f>
        <v>0</v>
      </c>
      <c r="K10" s="487">
        <f>'11'!J25</f>
        <v>0</v>
      </c>
      <c r="L10" s="487">
        <f>'11'!K25</f>
        <v>0</v>
      </c>
      <c r="M10" s="487">
        <f>'11'!L25</f>
        <v>0</v>
      </c>
      <c r="N10" s="487">
        <f>'11'!M25</f>
        <v>0</v>
      </c>
      <c r="O10" s="487">
        <f>'11'!N25</f>
        <v>0</v>
      </c>
      <c r="P10" s="487">
        <f>'11'!O25</f>
        <v>0</v>
      </c>
      <c r="Q10" s="487">
        <f>'11'!P25</f>
        <v>0</v>
      </c>
      <c r="R10" s="487">
        <f>'11'!Q25</f>
        <v>0</v>
      </c>
      <c r="S10" s="487">
        <f>'11'!R25</f>
        <v>0</v>
      </c>
      <c r="T10" s="487">
        <f>'11'!S25</f>
        <v>0</v>
      </c>
      <c r="U10" s="487">
        <f>'11'!T25</f>
        <v>0</v>
      </c>
      <c r="V10" s="487">
        <f>'11'!U25</f>
        <v>0</v>
      </c>
      <c r="W10" s="487">
        <f>'11'!V25</f>
        <v>0</v>
      </c>
      <c r="X10" s="490">
        <f>'11'!W25</f>
        <v>0</v>
      </c>
    </row>
    <row r="11" spans="1:24" ht="30" x14ac:dyDescent="0.25">
      <c r="A11" s="1" t="s">
        <v>575</v>
      </c>
      <c r="B11" s="488" t="str">
        <f>'6'!B10</f>
        <v>R.39</v>
      </c>
      <c r="C11" s="488" t="str">
        <f>'6'!C10</f>
        <v>Kaimo ekonomikos plėtojimas. Kaimo verslo įmonių, įskaitant bioekonomikos įmones, kuriamų naudojantis pagal BŽŪP skiriama parama, skaičius</v>
      </c>
      <c r="D11" s="636">
        <f t="shared" si="0"/>
        <v>15</v>
      </c>
      <c r="E11" s="486">
        <f>'11'!D43</f>
        <v>4</v>
      </c>
      <c r="F11" s="486">
        <f>'11'!E43</f>
        <v>4</v>
      </c>
      <c r="G11" s="486">
        <f>'11'!F43</f>
        <v>0</v>
      </c>
      <c r="H11" s="486">
        <f>'11'!G43</f>
        <v>1</v>
      </c>
      <c r="I11" s="486">
        <f>'11'!H43</f>
        <v>6</v>
      </c>
      <c r="J11" s="486">
        <f>'11'!I43</f>
        <v>0</v>
      </c>
      <c r="K11" s="486">
        <f>'11'!J43</f>
        <v>0</v>
      </c>
      <c r="L11" s="486">
        <f>'11'!K43</f>
        <v>0</v>
      </c>
      <c r="M11" s="486">
        <f>'11'!L43</f>
        <v>0</v>
      </c>
      <c r="N11" s="486">
        <f>'11'!M43</f>
        <v>0</v>
      </c>
      <c r="O11" s="486">
        <f>'11'!N43</f>
        <v>0</v>
      </c>
      <c r="P11" s="486">
        <f>'11'!O43</f>
        <v>0</v>
      </c>
      <c r="Q11" s="486">
        <f>'11'!P43</f>
        <v>0</v>
      </c>
      <c r="R11" s="486">
        <f>'11'!Q43</f>
        <v>0</v>
      </c>
      <c r="S11" s="486">
        <f>'11'!R43</f>
        <v>0</v>
      </c>
      <c r="T11" s="486">
        <f>'11'!S43</f>
        <v>0</v>
      </c>
      <c r="U11" s="486">
        <f>'11'!T43</f>
        <v>0</v>
      </c>
      <c r="V11" s="486">
        <f>'11'!U43</f>
        <v>0</v>
      </c>
      <c r="W11" s="486">
        <f>'11'!V43</f>
        <v>0</v>
      </c>
      <c r="X11" s="489">
        <f>'11'!W43</f>
        <v>0</v>
      </c>
    </row>
    <row r="12" spans="1:24" ht="30" x14ac:dyDescent="0.25">
      <c r="A12" s="1" t="s">
        <v>591</v>
      </c>
      <c r="B12" s="488" t="str">
        <f>'6'!B11</f>
        <v>R.41</v>
      </c>
      <c r="C12" s="488" t="str">
        <f>'6'!C11</f>
        <v>Europos kaimo tinklų kūrimas. Kaimo gyventojų, kuriems, naudojantis BŽŪP parama, sudarytos palankesnės sąlygos naudotis paslaugomis ir infrastruktūra, skaičius</v>
      </c>
      <c r="D12" s="636">
        <f t="shared" si="0"/>
        <v>650</v>
      </c>
      <c r="E12" s="486">
        <f>'11'!D59</f>
        <v>20</v>
      </c>
      <c r="F12" s="486">
        <f>'11'!E59</f>
        <v>20</v>
      </c>
      <c r="G12" s="486">
        <f>'11'!F59</f>
        <v>0</v>
      </c>
      <c r="H12" s="486">
        <f>'11'!G59</f>
        <v>50</v>
      </c>
      <c r="I12" s="486">
        <f>'11'!H59</f>
        <v>60</v>
      </c>
      <c r="J12" s="486">
        <f>'11'!I59</f>
        <v>500</v>
      </c>
      <c r="K12" s="486">
        <f>'11'!J59</f>
        <v>0</v>
      </c>
      <c r="L12" s="486">
        <f>'11'!K59</f>
        <v>0</v>
      </c>
      <c r="M12" s="486">
        <f>'11'!L59</f>
        <v>0</v>
      </c>
      <c r="N12" s="486">
        <f>'11'!M59</f>
        <v>0</v>
      </c>
      <c r="O12" s="486">
        <f>'11'!N59</f>
        <v>0</v>
      </c>
      <c r="P12" s="486">
        <f>'11'!O59</f>
        <v>0</v>
      </c>
      <c r="Q12" s="486">
        <f>'11'!P59</f>
        <v>0</v>
      </c>
      <c r="R12" s="486">
        <f>'11'!Q59</f>
        <v>0</v>
      </c>
      <c r="S12" s="486">
        <f>'11'!R59</f>
        <v>0</v>
      </c>
      <c r="T12" s="486">
        <f>'11'!S59</f>
        <v>0</v>
      </c>
      <c r="U12" s="486">
        <f>'11'!T59</f>
        <v>0</v>
      </c>
      <c r="V12" s="486">
        <f>'11'!U59</f>
        <v>0</v>
      </c>
      <c r="W12" s="486">
        <f>'11'!V59</f>
        <v>0</v>
      </c>
      <c r="X12" s="486">
        <f>'11'!W59</f>
        <v>0</v>
      </c>
    </row>
    <row r="13" spans="1:24" ht="30" x14ac:dyDescent="0.25">
      <c r="A13" s="1" t="s">
        <v>607</v>
      </c>
      <c r="B13" s="488" t="str">
        <f>'6'!B12</f>
        <v>R.42</v>
      </c>
      <c r="C13" s="488" t="str">
        <f>'6'!C12</f>
        <v>Socialinės įtraukties skatinimas. Asmenų, kuriems taikomi remiami socialinės įtraukties projektai, skaičius</v>
      </c>
      <c r="D13" s="636">
        <f t="shared" si="0"/>
        <v>159</v>
      </c>
      <c r="E13" s="486">
        <f>'11'!D75</f>
        <v>0</v>
      </c>
      <c r="F13" s="486">
        <f>'11'!E75</f>
        <v>0</v>
      </c>
      <c r="G13" s="486">
        <f>'11'!F75</f>
        <v>0</v>
      </c>
      <c r="H13" s="486">
        <f>'11'!G75</f>
        <v>25</v>
      </c>
      <c r="I13" s="486">
        <f>'11'!H75</f>
        <v>18</v>
      </c>
      <c r="J13" s="486">
        <f>'11'!I75</f>
        <v>50</v>
      </c>
      <c r="K13" s="486">
        <f>'11'!J75</f>
        <v>60</v>
      </c>
      <c r="L13" s="486">
        <f>'11'!K75</f>
        <v>6</v>
      </c>
      <c r="M13" s="486">
        <f>'11'!L75</f>
        <v>0</v>
      </c>
      <c r="N13" s="486">
        <f>'11'!M75</f>
        <v>0</v>
      </c>
      <c r="O13" s="486">
        <f>'11'!N75</f>
        <v>0</v>
      </c>
      <c r="P13" s="486">
        <f>'11'!O75</f>
        <v>0</v>
      </c>
      <c r="Q13" s="486">
        <f>'11'!P75</f>
        <v>0</v>
      </c>
      <c r="R13" s="486">
        <f>'11'!Q75</f>
        <v>0</v>
      </c>
      <c r="S13" s="486">
        <f>'11'!R75</f>
        <v>0</v>
      </c>
      <c r="T13" s="486">
        <f>'11'!S75</f>
        <v>0</v>
      </c>
      <c r="U13" s="486">
        <f>'11'!T75</f>
        <v>0</v>
      </c>
      <c r="V13" s="486">
        <f>'11'!U75</f>
        <v>0</v>
      </c>
      <c r="W13" s="486">
        <f>'11'!V75</f>
        <v>0</v>
      </c>
      <c r="X13" s="486">
        <f>'11'!W75</f>
        <v>0</v>
      </c>
    </row>
    <row r="14" spans="1:24" ht="18.75" x14ac:dyDescent="0.25">
      <c r="C14" s="621" t="s">
        <v>406</v>
      </c>
    </row>
    <row r="15" spans="1:24" x14ac:dyDescent="0.25">
      <c r="B15" s="20">
        <v>1</v>
      </c>
      <c r="C15" s="20">
        <v>2</v>
      </c>
      <c r="D15" s="47">
        <v>3</v>
      </c>
      <c r="E15" s="20">
        <v>4</v>
      </c>
      <c r="F15" s="20">
        <v>5</v>
      </c>
      <c r="G15" s="47">
        <v>6</v>
      </c>
      <c r="H15" s="20">
        <v>7</v>
      </c>
      <c r="I15" s="20">
        <v>8</v>
      </c>
      <c r="J15" s="47">
        <v>9</v>
      </c>
    </row>
    <row r="16" spans="1:24" ht="30" x14ac:dyDescent="0.25">
      <c r="B16" s="32" t="s">
        <v>153</v>
      </c>
      <c r="C16" s="96" t="s">
        <v>1511</v>
      </c>
      <c r="D16" s="32" t="s">
        <v>160</v>
      </c>
      <c r="E16" s="32" t="s">
        <v>100</v>
      </c>
      <c r="F16" s="32" t="s">
        <v>101</v>
      </c>
      <c r="G16" s="32" t="s">
        <v>102</v>
      </c>
      <c r="H16" s="32" t="s">
        <v>103</v>
      </c>
      <c r="I16" s="32" t="s">
        <v>104</v>
      </c>
      <c r="J16" s="32" t="s">
        <v>105</v>
      </c>
    </row>
    <row r="17" spans="1:26" ht="30" x14ac:dyDescent="0.25">
      <c r="A17" s="1" t="s">
        <v>542</v>
      </c>
      <c r="B17" s="488" t="str">
        <f t="shared" ref="B17:C21" si="1">B9</f>
        <v>R.3</v>
      </c>
      <c r="C17" s="488" t="str">
        <f t="shared" si="1"/>
        <v>Žemės ūkio sektoriaus skaitmeninimas. Ūkių, pagal BŽŪP gaunančių paramą skaitmeninėms ūkininkavimo technologijoms plėtoti, skaičius</v>
      </c>
      <c r="D17" s="636">
        <f>SUM(E17:J17)</f>
        <v>1</v>
      </c>
      <c r="E17" s="486">
        <f>VLOOKUP(E$16,'11'!$B$11:$C$16,2,FALSE)</f>
        <v>0</v>
      </c>
      <c r="F17" s="486">
        <f>VLOOKUP(F$16,'11'!$B$11:$C$16,2,FALSE)</f>
        <v>0</v>
      </c>
      <c r="G17" s="486">
        <f>VLOOKUP(G$16,'11'!$B$11:$C$16,2,FALSE)</f>
        <v>0</v>
      </c>
      <c r="H17" s="486">
        <f>VLOOKUP(H$16,'11'!$B$11:$C$16,2,FALSE)</f>
        <v>0</v>
      </c>
      <c r="I17" s="486">
        <f>VLOOKUP(I$16,'11'!$B$11:$C$16,2,FALSE)</f>
        <v>1</v>
      </c>
      <c r="J17" s="486">
        <f>VLOOKUP(J$16,'11'!$B$11:$C$16,2,FALSE)</f>
        <v>0</v>
      </c>
    </row>
    <row r="18" spans="1:26" ht="30" x14ac:dyDescent="0.25">
      <c r="A18" s="1" t="s">
        <v>560</v>
      </c>
      <c r="B18" s="488" t="str">
        <f t="shared" si="1"/>
        <v>R.37</v>
      </c>
      <c r="C18" s="488" t="str">
        <f t="shared" si="1"/>
        <v>Ekonomikos augimas ir darbo vietų kūrimas kaimo vietovėse. BŽŪP projektais remiamas naujų darbo vietų kūrimas</v>
      </c>
      <c r="D18" s="637">
        <f t="shared" ref="D18:D21" si="2">SUM(E18:J18)</f>
        <v>12</v>
      </c>
      <c r="E18" s="487">
        <f>VLOOKUP(E$16,'11'!$B$29:$C$34,2,FALSE)</f>
        <v>0</v>
      </c>
      <c r="F18" s="487">
        <f>VLOOKUP(F$16,'11'!$B$29:$C$34,2,FALSE)</f>
        <v>3.5</v>
      </c>
      <c r="G18" s="487">
        <f>VLOOKUP(G$16,'11'!$B$29:$C$34,2,FALSE)</f>
        <v>1.5</v>
      </c>
      <c r="H18" s="487">
        <f>VLOOKUP(H$16,'11'!$B$29:$C$34,2,FALSE)</f>
        <v>5</v>
      </c>
      <c r="I18" s="487">
        <f>VLOOKUP(I$16,'11'!$B$29:$C$34,2,FALSE)</f>
        <v>2</v>
      </c>
      <c r="J18" s="487">
        <f>VLOOKUP(J$16,'11'!$B$29:$C$34,2,FALSE)</f>
        <v>0</v>
      </c>
    </row>
    <row r="19" spans="1:26" ht="30" x14ac:dyDescent="0.25">
      <c r="A19" s="1" t="s">
        <v>576</v>
      </c>
      <c r="B19" s="488" t="str">
        <f t="shared" si="1"/>
        <v>R.39</v>
      </c>
      <c r="C19" s="488" t="str">
        <f t="shared" si="1"/>
        <v>Kaimo ekonomikos plėtojimas. Kaimo verslo įmonių, įskaitant bioekonomikos įmones, kuriamų naudojantis pagal BŽŪP skiriama parama, skaičius</v>
      </c>
      <c r="D19" s="636">
        <f t="shared" si="2"/>
        <v>15</v>
      </c>
      <c r="E19" s="486">
        <f>VLOOKUP(E$16,'11'!$B$45:$C$50,2,FALSE)</f>
        <v>0</v>
      </c>
      <c r="F19" s="485">
        <f>VLOOKUP(F$16,'11'!$B$45:$C$50,2,FALSE)</f>
        <v>3</v>
      </c>
      <c r="G19" s="485">
        <f>VLOOKUP(G$16,'11'!$B$45:$C$50,2,FALSE)</f>
        <v>3</v>
      </c>
      <c r="H19" s="485">
        <f>VLOOKUP(H$16,'11'!$B$45:$C$50,2,FALSE)</f>
        <v>6</v>
      </c>
      <c r="I19" s="485">
        <f>VLOOKUP(I$16,'11'!$B$45:$C$50,2,FALSE)</f>
        <v>3</v>
      </c>
      <c r="J19" s="485">
        <f>VLOOKUP(J$16,'11'!$B$45:$C$50,2,FALSE)</f>
        <v>0</v>
      </c>
    </row>
    <row r="20" spans="1:26" ht="30" x14ac:dyDescent="0.25">
      <c r="A20" s="1" t="s">
        <v>592</v>
      </c>
      <c r="B20" s="488" t="str">
        <f t="shared" si="1"/>
        <v>R.41</v>
      </c>
      <c r="C20" s="488" t="str">
        <f t="shared" si="1"/>
        <v>Europos kaimo tinklų kūrimas. Kaimo gyventojų, kuriems, naudojantis BŽŪP parama, sudarytos palankesnės sąlygos naudotis paslaugomis ir infrastruktūra, skaičius</v>
      </c>
      <c r="D20" s="636">
        <f t="shared" si="2"/>
        <v>650</v>
      </c>
      <c r="E20" s="486">
        <f>VLOOKUP(E$16,'11'!$B$61:$C$66,2,FALSE)</f>
        <v>0</v>
      </c>
      <c r="F20" s="485">
        <f>VLOOKUP(F$16,'11'!$B$61:$C$66,2,FALSE)</f>
        <v>15</v>
      </c>
      <c r="G20" s="485">
        <f>VLOOKUP(G$16,'11'!$B$61:$C$66,2,FALSE)</f>
        <v>25</v>
      </c>
      <c r="H20" s="485">
        <f>VLOOKUP(H$16,'11'!$B$61:$C$66,2,FALSE)</f>
        <v>40</v>
      </c>
      <c r="I20" s="485">
        <f>VLOOKUP(I$16,'11'!$B$61:$C$66,2,FALSE)</f>
        <v>570</v>
      </c>
      <c r="J20" s="485">
        <f>VLOOKUP(J$16,'11'!$B$61:$C$66,2,FALSE)</f>
        <v>0</v>
      </c>
    </row>
    <row r="21" spans="1:26" ht="30" x14ac:dyDescent="0.25">
      <c r="A21" s="1" t="s">
        <v>608</v>
      </c>
      <c r="B21" s="488" t="str">
        <f t="shared" si="1"/>
        <v>R.42</v>
      </c>
      <c r="C21" s="488" t="str">
        <f t="shared" si="1"/>
        <v>Socialinės įtraukties skatinimas. Asmenų, kuriems taikomi remiami socialinės įtraukties projektai, skaičius</v>
      </c>
      <c r="D21" s="636">
        <f t="shared" si="2"/>
        <v>159</v>
      </c>
      <c r="E21" s="486">
        <f>VLOOKUP(E$16,'11'!$B$77:$C$82,2,FALSE)</f>
        <v>0</v>
      </c>
      <c r="F21" s="485">
        <f>VLOOKUP(F$16,'11'!$B$77:$C$82,2,FALSE)</f>
        <v>15</v>
      </c>
      <c r="G21" s="485">
        <f>VLOOKUP(G$16,'11'!$B$77:$C$82,2,FALSE)</f>
        <v>22</v>
      </c>
      <c r="H21" s="485">
        <f>VLOOKUP(H$16,'11'!$B$77:$C$82,2,FALSE)</f>
        <v>23</v>
      </c>
      <c r="I21" s="485">
        <f>VLOOKUP(I$16,'11'!$B$77:$C$82,2,FALSE)</f>
        <v>99</v>
      </c>
      <c r="J21" s="485">
        <f>VLOOKUP(J$16,'11'!$B$77:$C$82,2,FALSE)</f>
        <v>0</v>
      </c>
    </row>
    <row r="22" spans="1:26" ht="18.75" x14ac:dyDescent="0.25">
      <c r="C22" s="621" t="s">
        <v>407</v>
      </c>
    </row>
    <row r="23" spans="1:26" x14ac:dyDescent="0.25">
      <c r="B23" s="492">
        <v>1</v>
      </c>
      <c r="C23" s="492">
        <v>2</v>
      </c>
      <c r="D23" s="493">
        <v>3</v>
      </c>
      <c r="E23" s="492">
        <v>4</v>
      </c>
      <c r="F23" s="492">
        <v>5</v>
      </c>
      <c r="G23" s="493">
        <v>6</v>
      </c>
      <c r="H23" s="492">
        <v>7</v>
      </c>
      <c r="I23" s="492">
        <v>8</v>
      </c>
      <c r="J23" s="493">
        <v>9</v>
      </c>
      <c r="K23" s="492">
        <v>10</v>
      </c>
      <c r="L23" s="492">
        <v>11</v>
      </c>
      <c r="M23" s="493">
        <v>12</v>
      </c>
      <c r="N23" s="492">
        <v>13</v>
      </c>
      <c r="O23" s="492">
        <v>14</v>
      </c>
      <c r="P23" s="493">
        <v>15</v>
      </c>
      <c r="Q23" s="492">
        <v>16</v>
      </c>
      <c r="R23" s="492">
        <v>17</v>
      </c>
      <c r="S23" s="493">
        <v>18</v>
      </c>
      <c r="T23" s="492">
        <v>19</v>
      </c>
      <c r="U23" s="492">
        <v>20</v>
      </c>
      <c r="V23" s="493">
        <v>21</v>
      </c>
      <c r="W23" s="492">
        <v>22</v>
      </c>
      <c r="X23" s="492">
        <v>23</v>
      </c>
      <c r="Z23" s="121" t="s">
        <v>1316</v>
      </c>
    </row>
    <row r="24" spans="1:26" x14ac:dyDescent="0.25">
      <c r="B24" s="484"/>
      <c r="C24" s="484"/>
      <c r="D24" s="483"/>
      <c r="E24" s="492" t="s">
        <v>0</v>
      </c>
      <c r="F24" s="492" t="s">
        <v>1</v>
      </c>
      <c r="G24" s="492" t="s">
        <v>2</v>
      </c>
      <c r="H24" s="492" t="s">
        <v>3</v>
      </c>
      <c r="I24" s="492" t="s">
        <v>4</v>
      </c>
      <c r="J24" s="492" t="s">
        <v>5</v>
      </c>
      <c r="K24" s="492" t="s">
        <v>6</v>
      </c>
      <c r="L24" s="492" t="s">
        <v>7</v>
      </c>
      <c r="M24" s="492" t="s">
        <v>8</v>
      </c>
      <c r="N24" s="492" t="s">
        <v>9</v>
      </c>
      <c r="O24" s="492" t="s">
        <v>43</v>
      </c>
      <c r="P24" s="492" t="s">
        <v>44</v>
      </c>
      <c r="Q24" s="492" t="s">
        <v>45</v>
      </c>
      <c r="R24" s="492" t="s">
        <v>46</v>
      </c>
      <c r="S24" s="492" t="s">
        <v>47</v>
      </c>
      <c r="T24" s="492" t="s">
        <v>48</v>
      </c>
      <c r="U24" s="492" t="s">
        <v>49</v>
      </c>
      <c r="V24" s="492" t="s">
        <v>50</v>
      </c>
      <c r="W24" s="492" t="s">
        <v>51</v>
      </c>
      <c r="X24" s="492" t="s">
        <v>52</v>
      </c>
      <c r="Z24" s="121" t="s">
        <v>1110</v>
      </c>
    </row>
    <row r="25" spans="1:26" ht="67.5" customHeight="1" x14ac:dyDescent="0.25">
      <c r="B25" s="483" t="s">
        <v>153</v>
      </c>
      <c r="C25" s="494" t="s">
        <v>1511</v>
      </c>
      <c r="D25" s="483" t="s">
        <v>160</v>
      </c>
      <c r="E25" s="491" t="str">
        <f>'10'!D7</f>
        <v>Ekonominės rajono plėtros skatinimas, kuriant naujus verslus rajone</v>
      </c>
      <c r="F25" s="491" t="str">
        <f>'10'!E7</f>
        <v>Ekonominės rajono plėtros skatinimas, plėtojant esamus rajono verslus</v>
      </c>
      <c r="G25" s="491" t="str">
        <f>'10'!F7</f>
        <v>Skaitmeninimo skatinimas žemės ūkio sektoriuje</v>
      </c>
      <c r="H25" s="491" t="str">
        <f>'10'!G7</f>
        <v>NVO socialinio verslo kūrimas ir plėtra</v>
      </c>
      <c r="I25" s="491" t="str">
        <f>'10'!H7</f>
        <v>Bendruomeninių verslumo iniciatyvų kūrimas ir plėtra</v>
      </c>
      <c r="J25" s="491" t="str">
        <f>'10'!I7</f>
        <v>Viešųjų paslaugų ir infrastruktūros prieinamumas vietos bendruomenei didinimas</v>
      </c>
      <c r="K25" s="491" t="str">
        <f>'10'!J7</f>
        <v>NVO iniciatyvų skatinimas, kultūros tradicijų, amatų saugojimas ir sklaida</v>
      </c>
      <c r="L25" s="491" t="str">
        <f>'10'!K7</f>
        <v>Vietos projektų pareiškėjų ir vykdytojų mokymas, įgūdžių įgijimas</v>
      </c>
      <c r="M25" s="491" t="str">
        <f>'10'!L7</f>
        <v>Teritorinio VVG bendradarbiavimo skatinimas</v>
      </c>
      <c r="N25" s="491">
        <f>'10'!M7</f>
        <v>0</v>
      </c>
      <c r="O25" s="491">
        <f>'10'!N7</f>
        <v>0</v>
      </c>
      <c r="P25" s="491">
        <f>'10'!O7</f>
        <v>0</v>
      </c>
      <c r="Q25" s="491">
        <f>'10'!P7</f>
        <v>0</v>
      </c>
      <c r="R25" s="491">
        <f>'10'!Q7</f>
        <v>0</v>
      </c>
      <c r="S25" s="491">
        <f>'10'!R7</f>
        <v>0</v>
      </c>
      <c r="T25" s="491">
        <f>'10'!S7</f>
        <v>0</v>
      </c>
      <c r="U25" s="491">
        <f>'10'!T7</f>
        <v>0</v>
      </c>
      <c r="V25" s="491">
        <f>'10'!U7</f>
        <v>0</v>
      </c>
      <c r="W25" s="491">
        <f>'10'!V7</f>
        <v>0</v>
      </c>
      <c r="X25" s="491">
        <f>'10'!W7</f>
        <v>0</v>
      </c>
      <c r="Z25" s="121"/>
    </row>
    <row r="26" spans="1:26" x14ac:dyDescent="0.25">
      <c r="B26" s="494" t="str">
        <f>'6'!B34</f>
        <v>E</v>
      </c>
      <c r="C26" s="497" t="str">
        <f>'6'!C34</f>
        <v>VPS rodikliai (produkto, rezultato):</v>
      </c>
      <c r="D26" s="635"/>
      <c r="E26" s="634"/>
      <c r="F26" s="634"/>
      <c r="G26" s="634"/>
      <c r="H26" s="634"/>
      <c r="I26" s="634"/>
      <c r="J26" s="634"/>
      <c r="K26" s="634"/>
      <c r="L26" s="634"/>
      <c r="M26" s="634"/>
      <c r="N26" s="634"/>
      <c r="O26" s="634"/>
      <c r="P26" s="634"/>
      <c r="Q26" s="634"/>
      <c r="R26" s="634"/>
      <c r="S26" s="634"/>
      <c r="T26" s="634"/>
      <c r="U26" s="634"/>
      <c r="V26" s="634"/>
      <c r="W26" s="634"/>
      <c r="X26" s="495"/>
    </row>
    <row r="27" spans="1:26" ht="30" x14ac:dyDescent="0.25">
      <c r="A27" s="1" t="s">
        <v>788</v>
      </c>
      <c r="B27" s="496" t="str">
        <f>'6'!B35</f>
        <v>RASE-P.1</v>
      </c>
      <c r="C27" s="488" t="str">
        <f>'6'!C35</f>
        <v>Vietos projektų mokymuose dalyvavusių asmenų skaičius (8 priemonė: 6 projektai po 15 asmenų)</v>
      </c>
      <c r="D27" s="636">
        <f>SUM(E27:X27)</f>
        <v>90</v>
      </c>
      <c r="E27" s="486">
        <f>'11'!D91</f>
        <v>0</v>
      </c>
      <c r="F27" s="486">
        <f>'11'!E91</f>
        <v>0</v>
      </c>
      <c r="G27" s="486">
        <f>'11'!F91</f>
        <v>0</v>
      </c>
      <c r="H27" s="486">
        <f>'11'!G91</f>
        <v>0</v>
      </c>
      <c r="I27" s="486">
        <f>'11'!H91</f>
        <v>0</v>
      </c>
      <c r="J27" s="486">
        <f>'11'!I91</f>
        <v>0</v>
      </c>
      <c r="K27" s="486">
        <f>'11'!J91</f>
        <v>0</v>
      </c>
      <c r="L27" s="486">
        <f>'11'!K91</f>
        <v>90</v>
      </c>
      <c r="M27" s="486">
        <f>'11'!L91</f>
        <v>0</v>
      </c>
      <c r="N27" s="486">
        <f>'11'!M91</f>
        <v>0</v>
      </c>
      <c r="O27" s="486">
        <f>'11'!N91</f>
        <v>0</v>
      </c>
      <c r="P27" s="486">
        <f>'11'!O91</f>
        <v>0</v>
      </c>
      <c r="Q27" s="486">
        <f>'11'!P91</f>
        <v>0</v>
      </c>
      <c r="R27" s="486">
        <f>'11'!Q91</f>
        <v>0</v>
      </c>
      <c r="S27" s="486">
        <f>'11'!R91</f>
        <v>0</v>
      </c>
      <c r="T27" s="486">
        <f>'11'!S91</f>
        <v>0</v>
      </c>
      <c r="U27" s="486">
        <f>'11'!T91</f>
        <v>0</v>
      </c>
      <c r="V27" s="486">
        <f>'11'!U91</f>
        <v>0</v>
      </c>
      <c r="W27" s="486">
        <f>'11'!V91</f>
        <v>0</v>
      </c>
      <c r="X27" s="486">
        <f>'11'!W91</f>
        <v>0</v>
      </c>
    </row>
    <row r="28" spans="1:26" x14ac:dyDescent="0.25">
      <c r="A28" s="1" t="s">
        <v>804</v>
      </c>
      <c r="B28" s="496" t="str">
        <f>'6'!B36</f>
        <v>RASE-P.2</v>
      </c>
      <c r="C28" s="488">
        <f>'6'!C36</f>
        <v>0</v>
      </c>
      <c r="D28" s="636">
        <f t="shared" ref="D28:D36" si="3">SUM(E28:X28)</f>
        <v>0</v>
      </c>
      <c r="E28" s="486">
        <f>'11'!D107</f>
        <v>0</v>
      </c>
      <c r="F28" s="486">
        <f>'11'!E107</f>
        <v>0</v>
      </c>
      <c r="G28" s="486">
        <f>'11'!F107</f>
        <v>0</v>
      </c>
      <c r="H28" s="486">
        <f>'11'!G107</f>
        <v>0</v>
      </c>
      <c r="I28" s="486">
        <f>'11'!H107</f>
        <v>0</v>
      </c>
      <c r="J28" s="486">
        <f>'11'!I107</f>
        <v>0</v>
      </c>
      <c r="K28" s="486">
        <f>'11'!J107</f>
        <v>0</v>
      </c>
      <c r="L28" s="486">
        <f>'11'!K107</f>
        <v>0</v>
      </c>
      <c r="M28" s="486">
        <f>'11'!L107</f>
        <v>0</v>
      </c>
      <c r="N28" s="486">
        <f>'11'!M107</f>
        <v>0</v>
      </c>
      <c r="O28" s="486">
        <f>'11'!N107</f>
        <v>0</v>
      </c>
      <c r="P28" s="486">
        <f>'11'!O107</f>
        <v>0</v>
      </c>
      <c r="Q28" s="486">
        <f>'11'!P107</f>
        <v>0</v>
      </c>
      <c r="R28" s="486">
        <f>'11'!Q107</f>
        <v>0</v>
      </c>
      <c r="S28" s="486">
        <f>'11'!R107</f>
        <v>0</v>
      </c>
      <c r="T28" s="486">
        <f>'11'!S107</f>
        <v>0</v>
      </c>
      <c r="U28" s="486">
        <f>'11'!T107</f>
        <v>0</v>
      </c>
      <c r="V28" s="486">
        <f>'11'!U107</f>
        <v>0</v>
      </c>
      <c r="W28" s="486">
        <f>'11'!V107</f>
        <v>0</v>
      </c>
      <c r="X28" s="486">
        <f>'11'!W107</f>
        <v>0</v>
      </c>
    </row>
    <row r="29" spans="1:26" x14ac:dyDescent="0.25">
      <c r="A29" s="1" t="s">
        <v>820</v>
      </c>
      <c r="B29" s="496" t="str">
        <f>'6'!B37</f>
        <v>RASE-P.3</v>
      </c>
      <c r="C29" s="488">
        <f>'6'!C37</f>
        <v>0</v>
      </c>
      <c r="D29" s="636">
        <f t="shared" si="3"/>
        <v>0</v>
      </c>
      <c r="E29" s="486">
        <f>'11'!D123</f>
        <v>0</v>
      </c>
      <c r="F29" s="486">
        <f>'11'!E123</f>
        <v>0</v>
      </c>
      <c r="G29" s="486">
        <f>'11'!F123</f>
        <v>0</v>
      </c>
      <c r="H29" s="486">
        <f>'11'!G123</f>
        <v>0</v>
      </c>
      <c r="I29" s="486">
        <f>'11'!H123</f>
        <v>0</v>
      </c>
      <c r="J29" s="486">
        <f>'11'!I123</f>
        <v>0</v>
      </c>
      <c r="K29" s="486">
        <f>'11'!J123</f>
        <v>0</v>
      </c>
      <c r="L29" s="486">
        <f>'11'!K123</f>
        <v>0</v>
      </c>
      <c r="M29" s="486">
        <f>'11'!L123</f>
        <v>0</v>
      </c>
      <c r="N29" s="486">
        <f>'11'!M123</f>
        <v>0</v>
      </c>
      <c r="O29" s="486">
        <f>'11'!N123</f>
        <v>0</v>
      </c>
      <c r="P29" s="486">
        <f>'11'!O123</f>
        <v>0</v>
      </c>
      <c r="Q29" s="486">
        <f>'11'!P123</f>
        <v>0</v>
      </c>
      <c r="R29" s="486">
        <f>'11'!Q123</f>
        <v>0</v>
      </c>
      <c r="S29" s="486">
        <f>'11'!R123</f>
        <v>0</v>
      </c>
      <c r="T29" s="486">
        <f>'11'!S123</f>
        <v>0</v>
      </c>
      <c r="U29" s="486">
        <f>'11'!T123</f>
        <v>0</v>
      </c>
      <c r="V29" s="486">
        <f>'11'!U123</f>
        <v>0</v>
      </c>
      <c r="W29" s="486">
        <f>'11'!V123</f>
        <v>0</v>
      </c>
      <c r="X29" s="486">
        <f>'11'!W123</f>
        <v>0</v>
      </c>
    </row>
    <row r="30" spans="1:26" x14ac:dyDescent="0.25">
      <c r="A30" s="1" t="s">
        <v>836</v>
      </c>
      <c r="B30" s="496" t="str">
        <f>'6'!B38</f>
        <v>RASE-P.4</v>
      </c>
      <c r="C30" s="488">
        <f>'6'!C38</f>
        <v>0</v>
      </c>
      <c r="D30" s="636">
        <f t="shared" si="3"/>
        <v>0</v>
      </c>
      <c r="E30" s="486">
        <f>'11'!D139</f>
        <v>0</v>
      </c>
      <c r="F30" s="486">
        <f>'11'!E139</f>
        <v>0</v>
      </c>
      <c r="G30" s="486">
        <f>'11'!F139</f>
        <v>0</v>
      </c>
      <c r="H30" s="486">
        <f>'11'!G139</f>
        <v>0</v>
      </c>
      <c r="I30" s="486">
        <f>'11'!H139</f>
        <v>0</v>
      </c>
      <c r="J30" s="486">
        <f>'11'!I139</f>
        <v>0</v>
      </c>
      <c r="K30" s="486">
        <f>'11'!J139</f>
        <v>0</v>
      </c>
      <c r="L30" s="486">
        <f>'11'!K139</f>
        <v>0</v>
      </c>
      <c r="M30" s="486">
        <f>'11'!L139</f>
        <v>0</v>
      </c>
      <c r="N30" s="486">
        <f>'11'!M139</f>
        <v>0</v>
      </c>
      <c r="O30" s="486">
        <f>'11'!N139</f>
        <v>0</v>
      </c>
      <c r="P30" s="486">
        <f>'11'!O139</f>
        <v>0</v>
      </c>
      <c r="Q30" s="486">
        <f>'11'!P139</f>
        <v>0</v>
      </c>
      <c r="R30" s="486">
        <f>'11'!Q139</f>
        <v>0</v>
      </c>
      <c r="S30" s="486">
        <f>'11'!R139</f>
        <v>0</v>
      </c>
      <c r="T30" s="486">
        <f>'11'!S139</f>
        <v>0</v>
      </c>
      <c r="U30" s="486">
        <f>'11'!T139</f>
        <v>0</v>
      </c>
      <c r="V30" s="486">
        <f>'11'!U139</f>
        <v>0</v>
      </c>
      <c r="W30" s="486">
        <f>'11'!V139</f>
        <v>0</v>
      </c>
      <c r="X30" s="486">
        <f>'11'!W139</f>
        <v>0</v>
      </c>
    </row>
    <row r="31" spans="1:26" x14ac:dyDescent="0.25">
      <c r="A31" s="1" t="s">
        <v>852</v>
      </c>
      <c r="B31" s="496" t="str">
        <f>'6'!B39</f>
        <v>RASE-P.5</v>
      </c>
      <c r="C31" s="488">
        <f>'6'!C39</f>
        <v>0</v>
      </c>
      <c r="D31" s="636">
        <f t="shared" si="3"/>
        <v>0</v>
      </c>
      <c r="E31" s="486">
        <f>'11'!D155</f>
        <v>0</v>
      </c>
      <c r="F31" s="486">
        <f>'11'!E155</f>
        <v>0</v>
      </c>
      <c r="G31" s="486">
        <f>'11'!F155</f>
        <v>0</v>
      </c>
      <c r="H31" s="486">
        <f>'11'!G155</f>
        <v>0</v>
      </c>
      <c r="I31" s="486">
        <f>'11'!H155</f>
        <v>0</v>
      </c>
      <c r="J31" s="486">
        <f>'11'!I155</f>
        <v>0</v>
      </c>
      <c r="K31" s="486">
        <f>'11'!J155</f>
        <v>0</v>
      </c>
      <c r="L31" s="486">
        <f>'11'!K155</f>
        <v>0</v>
      </c>
      <c r="M31" s="486">
        <f>'11'!L155</f>
        <v>0</v>
      </c>
      <c r="N31" s="486">
        <f>'11'!M155</f>
        <v>0</v>
      </c>
      <c r="O31" s="486">
        <f>'11'!N155</f>
        <v>0</v>
      </c>
      <c r="P31" s="486">
        <f>'11'!O155</f>
        <v>0</v>
      </c>
      <c r="Q31" s="486">
        <f>'11'!P155</f>
        <v>0</v>
      </c>
      <c r="R31" s="486">
        <f>'11'!Q155</f>
        <v>0</v>
      </c>
      <c r="S31" s="486">
        <f>'11'!R155</f>
        <v>0</v>
      </c>
      <c r="T31" s="486">
        <f>'11'!S155</f>
        <v>0</v>
      </c>
      <c r="U31" s="486">
        <f>'11'!T155</f>
        <v>0</v>
      </c>
      <c r="V31" s="486">
        <f>'11'!U155</f>
        <v>0</v>
      </c>
      <c r="W31" s="486">
        <f>'11'!V155</f>
        <v>0</v>
      </c>
      <c r="X31" s="486">
        <f>'11'!W155</f>
        <v>0</v>
      </c>
    </row>
    <row r="32" spans="1:26" x14ac:dyDescent="0.25">
      <c r="A32" s="1" t="s">
        <v>868</v>
      </c>
      <c r="B32" s="496" t="str">
        <f>'6'!B40</f>
        <v>RASE-P.6</v>
      </c>
      <c r="C32" s="488">
        <f>'6'!C40</f>
        <v>0</v>
      </c>
      <c r="D32" s="636">
        <f t="shared" si="3"/>
        <v>0</v>
      </c>
      <c r="E32" s="486">
        <f>'11'!D171</f>
        <v>0</v>
      </c>
      <c r="F32" s="486">
        <f>'11'!E171</f>
        <v>0</v>
      </c>
      <c r="G32" s="486">
        <f>'11'!F171</f>
        <v>0</v>
      </c>
      <c r="H32" s="486">
        <f>'11'!G171</f>
        <v>0</v>
      </c>
      <c r="I32" s="486">
        <f>'11'!H171</f>
        <v>0</v>
      </c>
      <c r="J32" s="486">
        <f>'11'!I171</f>
        <v>0</v>
      </c>
      <c r="K32" s="486">
        <f>'11'!J171</f>
        <v>0</v>
      </c>
      <c r="L32" s="486">
        <f>'11'!K171</f>
        <v>0</v>
      </c>
      <c r="M32" s="486">
        <f>'11'!L171</f>
        <v>0</v>
      </c>
      <c r="N32" s="486">
        <f>'11'!M171</f>
        <v>0</v>
      </c>
      <c r="O32" s="486">
        <f>'11'!N171</f>
        <v>0</v>
      </c>
      <c r="P32" s="486">
        <f>'11'!O171</f>
        <v>0</v>
      </c>
      <c r="Q32" s="486">
        <f>'11'!P171</f>
        <v>0</v>
      </c>
      <c r="R32" s="486">
        <f>'11'!Q171</f>
        <v>0</v>
      </c>
      <c r="S32" s="486">
        <f>'11'!R171</f>
        <v>0</v>
      </c>
      <c r="T32" s="486">
        <f>'11'!S171</f>
        <v>0</v>
      </c>
      <c r="U32" s="486">
        <f>'11'!T171</f>
        <v>0</v>
      </c>
      <c r="V32" s="486">
        <f>'11'!U171</f>
        <v>0</v>
      </c>
      <c r="W32" s="486">
        <f>'11'!V171</f>
        <v>0</v>
      </c>
      <c r="X32" s="486">
        <f>'11'!W171</f>
        <v>0</v>
      </c>
    </row>
    <row r="33" spans="1:24" x14ac:dyDescent="0.25">
      <c r="A33" s="1" t="s">
        <v>884</v>
      </c>
      <c r="B33" s="496" t="str">
        <f>'6'!B41</f>
        <v>RASE-P.7</v>
      </c>
      <c r="C33" s="488">
        <f>'6'!C41</f>
        <v>0</v>
      </c>
      <c r="D33" s="636">
        <f t="shared" si="3"/>
        <v>0</v>
      </c>
      <c r="E33" s="486">
        <f>'11'!D187</f>
        <v>0</v>
      </c>
      <c r="F33" s="486">
        <f>'11'!E187</f>
        <v>0</v>
      </c>
      <c r="G33" s="486">
        <f>'11'!F187</f>
        <v>0</v>
      </c>
      <c r="H33" s="486">
        <f>'11'!G187</f>
        <v>0</v>
      </c>
      <c r="I33" s="486">
        <f>'11'!H187</f>
        <v>0</v>
      </c>
      <c r="J33" s="486">
        <f>'11'!I187</f>
        <v>0</v>
      </c>
      <c r="K33" s="486">
        <f>'11'!J187</f>
        <v>0</v>
      </c>
      <c r="L33" s="486">
        <f>'11'!K187</f>
        <v>0</v>
      </c>
      <c r="M33" s="486">
        <f>'11'!L187</f>
        <v>0</v>
      </c>
      <c r="N33" s="486">
        <f>'11'!M187</f>
        <v>0</v>
      </c>
      <c r="O33" s="486">
        <f>'11'!N187</f>
        <v>0</v>
      </c>
      <c r="P33" s="486">
        <f>'11'!O187</f>
        <v>0</v>
      </c>
      <c r="Q33" s="486">
        <f>'11'!P187</f>
        <v>0</v>
      </c>
      <c r="R33" s="486">
        <f>'11'!Q187</f>
        <v>0</v>
      </c>
      <c r="S33" s="486">
        <f>'11'!R187</f>
        <v>0</v>
      </c>
      <c r="T33" s="486">
        <f>'11'!S187</f>
        <v>0</v>
      </c>
      <c r="U33" s="486">
        <f>'11'!T187</f>
        <v>0</v>
      </c>
      <c r="V33" s="486">
        <f>'11'!U187</f>
        <v>0</v>
      </c>
      <c r="W33" s="486">
        <f>'11'!V187</f>
        <v>0</v>
      </c>
      <c r="X33" s="486">
        <f>'11'!W187</f>
        <v>0</v>
      </c>
    </row>
    <row r="34" spans="1:24" x14ac:dyDescent="0.25">
      <c r="A34" s="1" t="s">
        <v>900</v>
      </c>
      <c r="B34" s="496" t="str">
        <f>'6'!B42</f>
        <v>RASE-P.8</v>
      </c>
      <c r="C34" s="488">
        <f>'6'!C42</f>
        <v>0</v>
      </c>
      <c r="D34" s="636">
        <f t="shared" si="3"/>
        <v>0</v>
      </c>
      <c r="E34" s="486">
        <f>'11'!D203</f>
        <v>0</v>
      </c>
      <c r="F34" s="486">
        <f>'11'!E203</f>
        <v>0</v>
      </c>
      <c r="G34" s="486">
        <f>'11'!F203</f>
        <v>0</v>
      </c>
      <c r="H34" s="486">
        <f>'11'!G203</f>
        <v>0</v>
      </c>
      <c r="I34" s="486">
        <f>'11'!H203</f>
        <v>0</v>
      </c>
      <c r="J34" s="486">
        <f>'11'!I203</f>
        <v>0</v>
      </c>
      <c r="K34" s="486">
        <f>'11'!J203</f>
        <v>0</v>
      </c>
      <c r="L34" s="486">
        <f>'11'!K203</f>
        <v>0</v>
      </c>
      <c r="M34" s="486">
        <f>'11'!L203</f>
        <v>0</v>
      </c>
      <c r="N34" s="486">
        <f>'11'!M203</f>
        <v>0</v>
      </c>
      <c r="O34" s="486">
        <f>'11'!N203</f>
        <v>0</v>
      </c>
      <c r="P34" s="486">
        <f>'11'!O203</f>
        <v>0</v>
      </c>
      <c r="Q34" s="486">
        <f>'11'!P203</f>
        <v>0</v>
      </c>
      <c r="R34" s="486">
        <f>'11'!Q203</f>
        <v>0</v>
      </c>
      <c r="S34" s="486">
        <f>'11'!R203</f>
        <v>0</v>
      </c>
      <c r="T34" s="486">
        <f>'11'!S203</f>
        <v>0</v>
      </c>
      <c r="U34" s="486">
        <f>'11'!T203</f>
        <v>0</v>
      </c>
      <c r="V34" s="486">
        <f>'11'!U203</f>
        <v>0</v>
      </c>
      <c r="W34" s="486">
        <f>'11'!V203</f>
        <v>0</v>
      </c>
      <c r="X34" s="486">
        <f>'11'!W203</f>
        <v>0</v>
      </c>
    </row>
    <row r="35" spans="1:24" x14ac:dyDescent="0.25">
      <c r="A35" s="1" t="s">
        <v>916</v>
      </c>
      <c r="B35" s="496" t="str">
        <f>'6'!B43</f>
        <v>RASE-P.9</v>
      </c>
      <c r="C35" s="488">
        <f>'6'!C43</f>
        <v>0</v>
      </c>
      <c r="D35" s="636">
        <f t="shared" si="3"/>
        <v>0</v>
      </c>
      <c r="E35" s="486">
        <f>'11'!D219</f>
        <v>0</v>
      </c>
      <c r="F35" s="486">
        <f>'11'!E219</f>
        <v>0</v>
      </c>
      <c r="G35" s="486">
        <f>'11'!F219</f>
        <v>0</v>
      </c>
      <c r="H35" s="486">
        <f>'11'!G219</f>
        <v>0</v>
      </c>
      <c r="I35" s="486">
        <f>'11'!H219</f>
        <v>0</v>
      </c>
      <c r="J35" s="486">
        <f>'11'!I219</f>
        <v>0</v>
      </c>
      <c r="K35" s="486">
        <f>'11'!J219</f>
        <v>0</v>
      </c>
      <c r="L35" s="486">
        <f>'11'!K219</f>
        <v>0</v>
      </c>
      <c r="M35" s="486">
        <f>'11'!L219</f>
        <v>0</v>
      </c>
      <c r="N35" s="486">
        <f>'11'!M219</f>
        <v>0</v>
      </c>
      <c r="O35" s="486">
        <f>'11'!N219</f>
        <v>0</v>
      </c>
      <c r="P35" s="486">
        <f>'11'!O219</f>
        <v>0</v>
      </c>
      <c r="Q35" s="486">
        <f>'11'!P219</f>
        <v>0</v>
      </c>
      <c r="R35" s="486">
        <f>'11'!Q219</f>
        <v>0</v>
      </c>
      <c r="S35" s="486">
        <f>'11'!R219</f>
        <v>0</v>
      </c>
      <c r="T35" s="486">
        <f>'11'!S219</f>
        <v>0</v>
      </c>
      <c r="U35" s="486">
        <f>'11'!T219</f>
        <v>0</v>
      </c>
      <c r="V35" s="486">
        <f>'11'!U219</f>
        <v>0</v>
      </c>
      <c r="W35" s="486">
        <f>'11'!V219</f>
        <v>0</v>
      </c>
      <c r="X35" s="486">
        <f>'11'!W219</f>
        <v>0</v>
      </c>
    </row>
    <row r="36" spans="1:24" x14ac:dyDescent="0.25">
      <c r="A36" s="1" t="s">
        <v>932</v>
      </c>
      <c r="B36" s="496" t="str">
        <f>'6'!B44</f>
        <v>RASE-P.10</v>
      </c>
      <c r="C36" s="488">
        <f>'6'!C44</f>
        <v>0</v>
      </c>
      <c r="D36" s="636">
        <f t="shared" si="3"/>
        <v>0</v>
      </c>
      <c r="E36" s="486">
        <f>'11'!D235</f>
        <v>0</v>
      </c>
      <c r="F36" s="486">
        <f>'11'!E235</f>
        <v>0</v>
      </c>
      <c r="G36" s="486">
        <f>'11'!F235</f>
        <v>0</v>
      </c>
      <c r="H36" s="486">
        <f>'11'!G235</f>
        <v>0</v>
      </c>
      <c r="I36" s="486">
        <f>'11'!H235</f>
        <v>0</v>
      </c>
      <c r="J36" s="486">
        <f>'11'!I235</f>
        <v>0</v>
      </c>
      <c r="K36" s="486">
        <f>'11'!J235</f>
        <v>0</v>
      </c>
      <c r="L36" s="486">
        <f>'11'!K235</f>
        <v>0</v>
      </c>
      <c r="M36" s="486">
        <f>'11'!L235</f>
        <v>0</v>
      </c>
      <c r="N36" s="486">
        <f>'11'!M235</f>
        <v>0</v>
      </c>
      <c r="O36" s="486">
        <f>'11'!N235</f>
        <v>0</v>
      </c>
      <c r="P36" s="486">
        <f>'11'!O235</f>
        <v>0</v>
      </c>
      <c r="Q36" s="486">
        <f>'11'!P235</f>
        <v>0</v>
      </c>
      <c r="R36" s="486">
        <f>'11'!Q235</f>
        <v>0</v>
      </c>
      <c r="S36" s="486">
        <f>'11'!R235</f>
        <v>0</v>
      </c>
      <c r="T36" s="486">
        <f>'11'!S235</f>
        <v>0</v>
      </c>
      <c r="U36" s="486">
        <f>'11'!T235</f>
        <v>0</v>
      </c>
      <c r="V36" s="486">
        <f>'11'!U235</f>
        <v>0</v>
      </c>
      <c r="W36" s="486">
        <f>'11'!V235</f>
        <v>0</v>
      </c>
      <c r="X36" s="486">
        <f>'11'!W235</f>
        <v>0</v>
      </c>
    </row>
    <row r="37" spans="1:24" ht="18.75" x14ac:dyDescent="0.25">
      <c r="C37" s="621" t="s">
        <v>408</v>
      </c>
    </row>
    <row r="38" spans="1:24" x14ac:dyDescent="0.25">
      <c r="B38" s="492">
        <v>1</v>
      </c>
      <c r="C38" s="492">
        <v>2</v>
      </c>
      <c r="D38" s="493">
        <v>3</v>
      </c>
      <c r="E38" s="492">
        <v>4</v>
      </c>
      <c r="F38" s="492">
        <v>5</v>
      </c>
      <c r="G38" s="493">
        <v>6</v>
      </c>
      <c r="H38" s="492">
        <v>7</v>
      </c>
      <c r="I38" s="492">
        <v>8</v>
      </c>
      <c r="J38" s="493">
        <v>9</v>
      </c>
    </row>
    <row r="39" spans="1:24" ht="30" x14ac:dyDescent="0.25">
      <c r="B39" s="483" t="s">
        <v>153</v>
      </c>
      <c r="C39" s="483" t="s">
        <v>1511</v>
      </c>
      <c r="D39" s="483" t="s">
        <v>160</v>
      </c>
      <c r="E39" s="483" t="s">
        <v>100</v>
      </c>
      <c r="F39" s="483" t="s">
        <v>101</v>
      </c>
      <c r="G39" s="483" t="s">
        <v>102</v>
      </c>
      <c r="H39" s="483" t="s">
        <v>103</v>
      </c>
      <c r="I39" s="483" t="s">
        <v>104</v>
      </c>
      <c r="J39" s="483" t="s">
        <v>105</v>
      </c>
    </row>
    <row r="40" spans="1:24" ht="30" x14ac:dyDescent="0.25">
      <c r="A40" s="1" t="s">
        <v>789</v>
      </c>
      <c r="B40" s="488" t="str">
        <f>B27</f>
        <v>RASE-P.1</v>
      </c>
      <c r="C40" s="488" t="str">
        <f>C27</f>
        <v>Vietos projektų mokymuose dalyvavusių asmenų skaičius (8 priemonė: 6 projektai po 15 asmenų)</v>
      </c>
      <c r="D40" s="636">
        <f>SUM(E40:J40)</f>
        <v>90</v>
      </c>
      <c r="E40" s="486">
        <f>VLOOKUP(E$39,'11'!$B$93:$C$98,2,FALSE)</f>
        <v>0</v>
      </c>
      <c r="F40" s="485">
        <f>VLOOKUP(F$39,'11'!$B$93:$C$98,2,FALSE)</f>
        <v>0</v>
      </c>
      <c r="G40" s="485">
        <f>VLOOKUP(G$39,'11'!$B$93:$C$98,2,FALSE)</f>
        <v>15</v>
      </c>
      <c r="H40" s="485">
        <f>VLOOKUP(H$39,'11'!$B$93:$C$98,2,FALSE)</f>
        <v>30</v>
      </c>
      <c r="I40" s="485">
        <f>VLOOKUP(I$39,'11'!$B$93:$C$98,2,FALSE)</f>
        <v>45</v>
      </c>
      <c r="J40" s="485">
        <f>VLOOKUP(J$39,'11'!$B$93:$C$98,2,FALSE)</f>
        <v>0</v>
      </c>
    </row>
    <row r="41" spans="1:24" x14ac:dyDescent="0.25">
      <c r="A41" s="1" t="s">
        <v>805</v>
      </c>
      <c r="B41" s="488" t="str">
        <f t="shared" ref="B41:C41" si="4">B28</f>
        <v>RASE-P.2</v>
      </c>
      <c r="C41" s="488">
        <f t="shared" si="4"/>
        <v>0</v>
      </c>
      <c r="D41" s="636">
        <f t="shared" ref="D41:D49" si="5">SUM(E41:J41)</f>
        <v>0</v>
      </c>
      <c r="E41" s="486">
        <f>VLOOKUP(E$39,'11'!$B$109:$C$114,2,FALSE)</f>
        <v>0</v>
      </c>
      <c r="F41" s="485">
        <f>VLOOKUP(F$39,'11'!$B$109:$C$114,2,FALSE)</f>
        <v>0</v>
      </c>
      <c r="G41" s="485">
        <f>VLOOKUP(G$39,'11'!$B$109:$C$114,2,FALSE)</f>
        <v>0</v>
      </c>
      <c r="H41" s="485">
        <f>VLOOKUP(H$39,'11'!$B$109:$C$114,2,FALSE)</f>
        <v>0</v>
      </c>
      <c r="I41" s="485">
        <f>VLOOKUP(I$39,'11'!$B$109:$C$114,2,FALSE)</f>
        <v>0</v>
      </c>
      <c r="J41" s="485">
        <f>VLOOKUP(J$39,'11'!$B$109:$C$114,2,FALSE)</f>
        <v>0</v>
      </c>
    </row>
    <row r="42" spans="1:24" x14ac:dyDescent="0.25">
      <c r="A42" s="1" t="s">
        <v>821</v>
      </c>
      <c r="B42" s="488" t="str">
        <f t="shared" ref="B42:C42" si="6">B29</f>
        <v>RASE-P.3</v>
      </c>
      <c r="C42" s="488">
        <f t="shared" si="6"/>
        <v>0</v>
      </c>
      <c r="D42" s="636">
        <f t="shared" si="5"/>
        <v>0</v>
      </c>
      <c r="E42" s="486">
        <f>VLOOKUP(E$39,'11'!$B$125:$C$130,2,FALSE)</f>
        <v>0</v>
      </c>
      <c r="F42" s="485">
        <f>VLOOKUP(F$39,'11'!$B$125:$C$130,2,FALSE)</f>
        <v>0</v>
      </c>
      <c r="G42" s="485">
        <f>VLOOKUP(G$39,'11'!$B$125:$C$130,2,FALSE)</f>
        <v>0</v>
      </c>
      <c r="H42" s="485">
        <f>VLOOKUP(H$39,'11'!$B$125:$C$130,2,FALSE)</f>
        <v>0</v>
      </c>
      <c r="I42" s="485">
        <f>VLOOKUP(I$39,'11'!$B$125:$C$130,2,FALSE)</f>
        <v>0</v>
      </c>
      <c r="J42" s="485">
        <f>VLOOKUP(J$39,'11'!$B$125:$C$130,2,FALSE)</f>
        <v>0</v>
      </c>
    </row>
    <row r="43" spans="1:24" x14ac:dyDescent="0.25">
      <c r="A43" s="1" t="s">
        <v>837</v>
      </c>
      <c r="B43" s="488" t="str">
        <f t="shared" ref="B43:C43" si="7">B30</f>
        <v>RASE-P.4</v>
      </c>
      <c r="C43" s="488">
        <f t="shared" si="7"/>
        <v>0</v>
      </c>
      <c r="D43" s="636">
        <f t="shared" si="5"/>
        <v>0</v>
      </c>
      <c r="E43" s="486">
        <f>VLOOKUP(E$39,'11'!$B$141:$C$146,2,FALSE)</f>
        <v>0</v>
      </c>
      <c r="F43" s="485">
        <f>VLOOKUP(F$39,'11'!$B$141:$C$146,2,FALSE)</f>
        <v>0</v>
      </c>
      <c r="G43" s="485">
        <f>VLOOKUP(G$39,'11'!$B$141:$C$146,2,FALSE)</f>
        <v>0</v>
      </c>
      <c r="H43" s="485">
        <f>VLOOKUP(H$39,'11'!$B$141:$C$146,2,FALSE)</f>
        <v>0</v>
      </c>
      <c r="I43" s="485">
        <f>VLOOKUP(I$39,'11'!$B$141:$C$146,2,FALSE)</f>
        <v>0</v>
      </c>
      <c r="J43" s="485">
        <f>VLOOKUP(J$39,'11'!$B$141:$C$146,2,FALSE)</f>
        <v>0</v>
      </c>
    </row>
    <row r="44" spans="1:24" x14ac:dyDescent="0.25">
      <c r="A44" s="1" t="s">
        <v>853</v>
      </c>
      <c r="B44" s="488" t="str">
        <f t="shared" ref="B44:C44" si="8">B31</f>
        <v>RASE-P.5</v>
      </c>
      <c r="C44" s="488">
        <f t="shared" si="8"/>
        <v>0</v>
      </c>
      <c r="D44" s="636">
        <f t="shared" si="5"/>
        <v>0</v>
      </c>
      <c r="E44" s="486">
        <f>VLOOKUP(E$39,'11'!$B$157:$C$162,2,FALSE)</f>
        <v>0</v>
      </c>
      <c r="F44" s="485">
        <f>VLOOKUP(F$39,'11'!$B$157:$C$162,2,FALSE)</f>
        <v>0</v>
      </c>
      <c r="G44" s="485">
        <f>VLOOKUP(G$39,'11'!$B$157:$C$162,2,FALSE)</f>
        <v>0</v>
      </c>
      <c r="H44" s="485">
        <f>VLOOKUP(H$39,'11'!$B$157:$C$162,2,FALSE)</f>
        <v>0</v>
      </c>
      <c r="I44" s="485">
        <f>VLOOKUP(I$39,'11'!$B$157:$C$162,2,FALSE)</f>
        <v>0</v>
      </c>
      <c r="J44" s="485">
        <f>VLOOKUP(J$39,'11'!$B$157:$C$162,2,FALSE)</f>
        <v>0</v>
      </c>
    </row>
    <row r="45" spans="1:24" x14ac:dyDescent="0.25">
      <c r="A45" s="1" t="s">
        <v>869</v>
      </c>
      <c r="B45" s="488" t="str">
        <f t="shared" ref="B45:C45" si="9">B32</f>
        <v>RASE-P.6</v>
      </c>
      <c r="C45" s="488">
        <f t="shared" si="9"/>
        <v>0</v>
      </c>
      <c r="D45" s="636">
        <f t="shared" si="5"/>
        <v>0</v>
      </c>
      <c r="E45" s="486">
        <f>VLOOKUP(E$39,'11'!$B$173:$C$178,2,FALSE)</f>
        <v>0</v>
      </c>
      <c r="F45" s="485">
        <f>VLOOKUP(F$39,'11'!$B$173:$C$178,2,FALSE)</f>
        <v>0</v>
      </c>
      <c r="G45" s="485">
        <f>VLOOKUP(G$39,'11'!$B$173:$C$178,2,FALSE)</f>
        <v>0</v>
      </c>
      <c r="H45" s="485">
        <f>VLOOKUP(H$39,'11'!$B$173:$C$178,2,FALSE)</f>
        <v>0</v>
      </c>
      <c r="I45" s="485">
        <f>VLOOKUP(I$39,'11'!$B$173:$C$178,2,FALSE)</f>
        <v>0</v>
      </c>
      <c r="J45" s="485">
        <f>VLOOKUP(J$39,'11'!$B$173:$C$178,2,FALSE)</f>
        <v>0</v>
      </c>
    </row>
    <row r="46" spans="1:24" x14ac:dyDescent="0.25">
      <c r="A46" s="1" t="s">
        <v>885</v>
      </c>
      <c r="B46" s="488" t="str">
        <f t="shared" ref="B46:C46" si="10">B33</f>
        <v>RASE-P.7</v>
      </c>
      <c r="C46" s="488">
        <f t="shared" si="10"/>
        <v>0</v>
      </c>
      <c r="D46" s="636">
        <f t="shared" si="5"/>
        <v>0</v>
      </c>
      <c r="E46" s="486">
        <f>VLOOKUP(E$39,'11'!$B$189:$C$194,2,FALSE)</f>
        <v>0</v>
      </c>
      <c r="F46" s="485">
        <f>VLOOKUP(F$39,'11'!$B$189:$C$194,2,FALSE)</f>
        <v>0</v>
      </c>
      <c r="G46" s="485">
        <f>VLOOKUP(G$39,'11'!$B$189:$C$194,2,FALSE)</f>
        <v>0</v>
      </c>
      <c r="H46" s="485">
        <f>VLOOKUP(H$39,'11'!$B$189:$C$194,2,FALSE)</f>
        <v>0</v>
      </c>
      <c r="I46" s="485">
        <f>VLOOKUP(I$39,'11'!$B$189:$C$194,2,FALSE)</f>
        <v>0</v>
      </c>
      <c r="J46" s="485">
        <f>VLOOKUP(J$39,'11'!$B$189:$C$194,2,FALSE)</f>
        <v>0</v>
      </c>
    </row>
    <row r="47" spans="1:24" x14ac:dyDescent="0.25">
      <c r="A47" s="1" t="s">
        <v>901</v>
      </c>
      <c r="B47" s="488" t="str">
        <f t="shared" ref="B47:C47" si="11">B34</f>
        <v>RASE-P.8</v>
      </c>
      <c r="C47" s="488">
        <f t="shared" si="11"/>
        <v>0</v>
      </c>
      <c r="D47" s="636">
        <f t="shared" si="5"/>
        <v>0</v>
      </c>
      <c r="E47" s="486">
        <f>VLOOKUP(E$39,'11'!$B$205:$C$210,2,FALSE)</f>
        <v>0</v>
      </c>
      <c r="F47" s="485">
        <f>VLOOKUP(F$39,'11'!$B$205:$C$210,2,FALSE)</f>
        <v>0</v>
      </c>
      <c r="G47" s="485">
        <f>VLOOKUP(G$39,'11'!$B$205:$C$210,2,FALSE)</f>
        <v>0</v>
      </c>
      <c r="H47" s="485">
        <f>VLOOKUP(H$39,'11'!$B$205:$C$210,2,FALSE)</f>
        <v>0</v>
      </c>
      <c r="I47" s="485">
        <f>VLOOKUP(I$39,'11'!$B$205:$C$210,2,FALSE)</f>
        <v>0</v>
      </c>
      <c r="J47" s="485">
        <f>VLOOKUP(J$39,'11'!$B$205:$C$210,2,FALSE)</f>
        <v>0</v>
      </c>
    </row>
    <row r="48" spans="1:24" x14ac:dyDescent="0.25">
      <c r="A48" s="1" t="s">
        <v>917</v>
      </c>
      <c r="B48" s="488" t="str">
        <f t="shared" ref="B48:C48" si="12">B35</f>
        <v>RASE-P.9</v>
      </c>
      <c r="C48" s="488">
        <f t="shared" si="12"/>
        <v>0</v>
      </c>
      <c r="D48" s="636">
        <f t="shared" si="5"/>
        <v>0</v>
      </c>
      <c r="E48" s="486">
        <f>VLOOKUP(E$39,'11'!$B$221:$C$226,2,FALSE)</f>
        <v>0</v>
      </c>
      <c r="F48" s="485">
        <f>VLOOKUP(F$39,'11'!$B$221:$C$226,2,FALSE)</f>
        <v>0</v>
      </c>
      <c r="G48" s="485">
        <f>VLOOKUP(G$39,'11'!$B$221:$C$226,2,FALSE)</f>
        <v>0</v>
      </c>
      <c r="H48" s="485">
        <f>VLOOKUP(H$39,'11'!$B$221:$C$226,2,FALSE)</f>
        <v>0</v>
      </c>
      <c r="I48" s="485">
        <f>VLOOKUP(I$39,'11'!$B$221:$C$226,2,FALSE)</f>
        <v>0</v>
      </c>
      <c r="J48" s="485">
        <f>VLOOKUP(J$39,'11'!$B$221:$C$226,2,FALSE)</f>
        <v>0</v>
      </c>
    </row>
    <row r="49" spans="1:10" x14ac:dyDescent="0.25">
      <c r="A49" s="1" t="s">
        <v>933</v>
      </c>
      <c r="B49" s="488" t="str">
        <f t="shared" ref="B49:C49" si="13">B36</f>
        <v>RASE-P.10</v>
      </c>
      <c r="C49" s="488">
        <f t="shared" si="13"/>
        <v>0</v>
      </c>
      <c r="D49" s="636">
        <f t="shared" si="5"/>
        <v>0</v>
      </c>
      <c r="E49" s="486">
        <f>VLOOKUP(E$39,'11'!$B$237:$C$242,2,FALSE)</f>
        <v>0</v>
      </c>
      <c r="F49" s="485">
        <f>VLOOKUP(F$39,'11'!$B$237:$C$242,2,FALSE)</f>
        <v>0</v>
      </c>
      <c r="G49" s="485">
        <f>VLOOKUP(G$39,'11'!$B$237:$C$242,2,FALSE)</f>
        <v>0</v>
      </c>
      <c r="H49" s="485">
        <f>VLOOKUP(H$39,'11'!$B$237:$C$242,2,FALSE)</f>
        <v>0</v>
      </c>
      <c r="I49" s="485">
        <f>VLOOKUP(I$39,'11'!$B$237:$C$242,2,FALSE)</f>
        <v>0</v>
      </c>
      <c r="J49" s="485">
        <f>VLOOKUP(J$39,'11'!$B$237:$C$242,2,FALSE)</f>
        <v>0</v>
      </c>
    </row>
    <row r="52" spans="1:10" x14ac:dyDescent="0.25">
      <c r="C52" s="596" t="s">
        <v>1611</v>
      </c>
    </row>
    <row r="53" spans="1:10" x14ac:dyDescent="0.25">
      <c r="C53" s="229" t="s">
        <v>1612</v>
      </c>
    </row>
    <row r="54" spans="1:10" x14ac:dyDescent="0.25">
      <c r="C54" s="597" t="s">
        <v>1641</v>
      </c>
    </row>
    <row r="55" spans="1:10" ht="45" x14ac:dyDescent="0.25">
      <c r="C55" s="335" t="s">
        <v>1639</v>
      </c>
    </row>
  </sheetData>
  <phoneticPr fontId="8" type="noConversion"/>
  <dataValidations disablePrompts="1" count="1">
    <dataValidation type="whole" allowBlank="1" showInputMessage="1" showErrorMessage="1" prompt="Įveskite sveiką skaičių. Maksimali reikšmė - 50" sqref="E8:X8" xr:uid="{848805BF-EB1B-4F33-858F-48DDB4A75BB5}">
      <formula1>0</formula1>
      <formula2>50</formula2>
    </dataValidation>
  </dataValidations>
  <pageMargins left="0.70866141732283472" right="0.70866141732283472" top="0.74803149606299213" bottom="0.74803149606299213" header="0.31496062992125984" footer="0.31496062992125984"/>
  <pageSetup paperSize="9" scale="52" fitToHeight="0" orientation="landscape" horizontalDpi="4294967293" verticalDpi="0" r:id="rId1"/>
  <rowBreaks count="1" manualBreakCount="1">
    <brk id="22" max="16383" man="1"/>
  </rowBreaks>
  <colBreaks count="1" manualBreakCount="1">
    <brk id="13" max="47"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20A1D-B1CA-48A7-9CE8-A5245B12356B}">
  <sheetPr>
    <tabColor theme="9"/>
  </sheetPr>
  <dimension ref="A1:AE78"/>
  <sheetViews>
    <sheetView topLeftCell="A47" zoomScaleNormal="100" workbookViewId="0">
      <selection activeCell="B55" sqref="B55:K78"/>
    </sheetView>
  </sheetViews>
  <sheetFormatPr defaultColWidth="9.140625" defaultRowHeight="15" x14ac:dyDescent="0.25"/>
  <cols>
    <col min="1" max="1" width="8.7109375" style="13" customWidth="1"/>
    <col min="2" max="2" width="12.7109375" style="13" customWidth="1"/>
    <col min="3" max="3" width="70.5703125" style="13" customWidth="1"/>
    <col min="4" max="30" width="11.7109375" style="13" customWidth="1"/>
    <col min="31" max="31" width="32.7109375" style="13" customWidth="1"/>
    <col min="32" max="16384" width="9.140625" style="13"/>
  </cols>
  <sheetData>
    <row r="1" spans="1:31" s="42" customFormat="1" ht="18.75" x14ac:dyDescent="0.25">
      <c r="A1" s="44" t="s">
        <v>242</v>
      </c>
      <c r="B1" s="44" t="str">
        <f>'15'!B1</f>
        <v>Preliminarus VPS įgyvendinimo planas</v>
      </c>
      <c r="C1" s="44"/>
      <c r="D1" s="44"/>
      <c r="F1" s="44"/>
      <c r="G1" s="44"/>
      <c r="H1" s="44"/>
      <c r="I1" s="44"/>
      <c r="J1" s="44"/>
      <c r="K1" s="44"/>
      <c r="L1" s="108" t="s">
        <v>1512</v>
      </c>
      <c r="M1" s="44"/>
      <c r="N1" s="44"/>
      <c r="O1" s="44"/>
      <c r="P1" s="44"/>
      <c r="Q1" s="44"/>
      <c r="R1" s="44"/>
      <c r="S1" s="44"/>
      <c r="T1" s="44"/>
      <c r="U1" s="44"/>
      <c r="V1" s="44"/>
      <c r="W1" s="44"/>
      <c r="X1" s="44"/>
      <c r="Y1" s="44"/>
      <c r="Z1" s="44"/>
      <c r="AA1" s="44"/>
      <c r="AB1" s="44"/>
      <c r="AC1" s="44"/>
      <c r="AD1" s="44"/>
      <c r="AE1" s="44"/>
    </row>
    <row r="2" spans="1:31" x14ac:dyDescent="0.25">
      <c r="A2" s="1"/>
      <c r="B2" s="1"/>
      <c r="C2" s="1"/>
      <c r="D2" s="1"/>
      <c r="E2" s="1"/>
      <c r="F2" s="1"/>
      <c r="G2" s="1"/>
      <c r="H2" s="1"/>
      <c r="I2" s="1"/>
      <c r="J2" s="1"/>
      <c r="K2" s="1"/>
      <c r="L2" s="605" t="s">
        <v>1612</v>
      </c>
      <c r="M2" s="1"/>
      <c r="N2" s="1"/>
      <c r="O2" s="1"/>
      <c r="P2" s="1"/>
      <c r="Q2" s="1"/>
      <c r="R2" s="1"/>
      <c r="S2" s="1"/>
      <c r="T2" s="1"/>
      <c r="U2" s="1"/>
      <c r="V2" s="1"/>
      <c r="W2" s="1"/>
      <c r="X2" s="1"/>
      <c r="Y2" s="1"/>
      <c r="Z2" s="1"/>
      <c r="AA2" s="1"/>
      <c r="AB2" s="1"/>
      <c r="AC2" s="1"/>
      <c r="AD2" s="1"/>
      <c r="AE2" s="1"/>
    </row>
    <row r="3" spans="1:31" x14ac:dyDescent="0.25">
      <c r="A3" s="1"/>
      <c r="B3" s="140" t="s">
        <v>1272</v>
      </c>
      <c r="C3" s="205" t="str">
        <f>'1'!C8</f>
        <v>RASE</v>
      </c>
      <c r="D3" s="1"/>
      <c r="E3" s="1"/>
      <c r="F3" s="1"/>
      <c r="G3" s="1"/>
      <c r="H3" s="1"/>
      <c r="I3" s="1"/>
      <c r="J3" s="1"/>
      <c r="K3" s="1"/>
      <c r="L3" s="606" t="s">
        <v>1658</v>
      </c>
      <c r="M3" s="1"/>
      <c r="N3" s="1"/>
      <c r="O3" s="1"/>
      <c r="P3" s="1"/>
      <c r="Q3" s="1"/>
      <c r="R3" s="1"/>
      <c r="S3" s="1"/>
      <c r="T3" s="1"/>
      <c r="U3" s="1"/>
      <c r="V3" s="1"/>
      <c r="W3" s="1"/>
      <c r="X3" s="1"/>
      <c r="Y3" s="1"/>
      <c r="Z3" s="1"/>
      <c r="AA3" s="1"/>
      <c r="AB3" s="1"/>
      <c r="AC3" s="1"/>
      <c r="AD3" s="1"/>
      <c r="AE3" s="1"/>
    </row>
    <row r="4" spans="1:31" customFormat="1" x14ac:dyDescent="0.25">
      <c r="L4" s="605" t="s">
        <v>1639</v>
      </c>
    </row>
    <row r="5" spans="1:31" ht="45" x14ac:dyDescent="0.25">
      <c r="B5" s="21" t="s">
        <v>54</v>
      </c>
      <c r="C5" s="20" t="s">
        <v>53</v>
      </c>
      <c r="D5" s="769" t="s">
        <v>100</v>
      </c>
      <c r="E5" s="769"/>
      <c r="F5" s="769"/>
      <c r="G5" s="769"/>
      <c r="H5" s="769" t="s">
        <v>101</v>
      </c>
      <c r="I5" s="769"/>
      <c r="J5" s="769"/>
      <c r="K5" s="769"/>
    </row>
    <row r="6" spans="1:31" x14ac:dyDescent="0.25">
      <c r="B6" s="21"/>
      <c r="C6" s="20"/>
      <c r="D6" s="224" t="s">
        <v>96</v>
      </c>
      <c r="E6" s="224" t="s">
        <v>97</v>
      </c>
      <c r="F6" s="224" t="s">
        <v>98</v>
      </c>
      <c r="G6" s="224" t="s">
        <v>99</v>
      </c>
      <c r="H6" s="224" t="s">
        <v>96</v>
      </c>
      <c r="I6" s="224" t="s">
        <v>97</v>
      </c>
      <c r="J6" s="224" t="s">
        <v>98</v>
      </c>
      <c r="K6" s="224" t="s">
        <v>99</v>
      </c>
    </row>
    <row r="7" spans="1:31" x14ac:dyDescent="0.25">
      <c r="B7" s="692" t="s">
        <v>0</v>
      </c>
      <c r="C7" s="184" t="str">
        <f>'7'!C7</f>
        <v>Ekonominės rajono plėtros skatinimas, kuriant naujus verslus rajone</v>
      </c>
      <c r="D7" s="693">
        <f>'15'!G8</f>
        <v>0</v>
      </c>
      <c r="E7" s="693">
        <f>'15'!H8</f>
        <v>0</v>
      </c>
      <c r="F7" s="693">
        <f>'15'!I8</f>
        <v>100000</v>
      </c>
      <c r="G7" s="693">
        <f>'15'!J8</f>
        <v>0</v>
      </c>
      <c r="H7" s="693">
        <f>'15'!K8</f>
        <v>0</v>
      </c>
      <c r="I7" s="693">
        <f>'15'!L8</f>
        <v>0</v>
      </c>
      <c r="J7" s="693">
        <f>'15'!M8</f>
        <v>0</v>
      </c>
      <c r="K7" s="693">
        <f>'15'!N8</f>
        <v>0</v>
      </c>
    </row>
    <row r="8" spans="1:31" x14ac:dyDescent="0.25">
      <c r="B8" s="692" t="s">
        <v>1</v>
      </c>
      <c r="C8" s="184" t="str">
        <f>'7'!C8</f>
        <v>Ekonominės rajono plėtros skatinimas, plėtojant esamus rajono verslus</v>
      </c>
      <c r="D8" s="693">
        <f>'15'!G9</f>
        <v>0</v>
      </c>
      <c r="E8" s="693">
        <f>'15'!H9</f>
        <v>0</v>
      </c>
      <c r="F8" s="693">
        <f>'15'!I9</f>
        <v>0</v>
      </c>
      <c r="G8" s="693">
        <f>'15'!J9</f>
        <v>125000</v>
      </c>
      <c r="H8" s="693">
        <f>'15'!K9</f>
        <v>0</v>
      </c>
      <c r="I8" s="693">
        <f>'15'!L9</f>
        <v>125000</v>
      </c>
      <c r="J8" s="693">
        <f>'15'!M9</f>
        <v>0</v>
      </c>
      <c r="K8" s="693">
        <f>'15'!N9</f>
        <v>0</v>
      </c>
    </row>
    <row r="9" spans="1:31" x14ac:dyDescent="0.25">
      <c r="B9" s="692" t="s">
        <v>2</v>
      </c>
      <c r="C9" s="184" t="str">
        <f>'7'!C9</f>
        <v>Skaitmeninimo skatinimas žemės ūkio sektoriuje</v>
      </c>
      <c r="D9" s="693">
        <f>'15'!G10</f>
        <v>0</v>
      </c>
      <c r="E9" s="693">
        <f>'15'!H10</f>
        <v>0</v>
      </c>
      <c r="F9" s="693">
        <f>'15'!I10</f>
        <v>0</v>
      </c>
      <c r="G9" s="693">
        <f>'15'!J10</f>
        <v>0</v>
      </c>
      <c r="H9" s="693">
        <f>'15'!K10</f>
        <v>0</v>
      </c>
      <c r="I9" s="693">
        <f>'15'!L10</f>
        <v>0</v>
      </c>
      <c r="J9" s="693">
        <f>'15'!M10</f>
        <v>0</v>
      </c>
      <c r="K9" s="693">
        <f>'15'!N10</f>
        <v>0</v>
      </c>
    </row>
    <row r="10" spans="1:31" x14ac:dyDescent="0.25">
      <c r="B10" s="692" t="s">
        <v>3</v>
      </c>
      <c r="C10" s="184" t="str">
        <f>'7'!C10</f>
        <v>NVO socialinio verslo kūrimas ir plėtra</v>
      </c>
      <c r="D10" s="693">
        <f>'15'!G11</f>
        <v>0</v>
      </c>
      <c r="E10" s="693">
        <f>'15'!H11</f>
        <v>0</v>
      </c>
      <c r="F10" s="693">
        <f>'15'!I11</f>
        <v>0</v>
      </c>
      <c r="G10" s="693">
        <f>'15'!J11</f>
        <v>0</v>
      </c>
      <c r="H10" s="693">
        <f>'15'!K11</f>
        <v>0</v>
      </c>
      <c r="I10" s="693">
        <f>'15'!L11</f>
        <v>0</v>
      </c>
      <c r="J10" s="693">
        <f>'15'!M11</f>
        <v>0</v>
      </c>
      <c r="K10" s="693">
        <f>'15'!N11</f>
        <v>0</v>
      </c>
    </row>
    <row r="11" spans="1:31" x14ac:dyDescent="0.25">
      <c r="B11" s="692" t="s">
        <v>4</v>
      </c>
      <c r="C11" s="184" t="str">
        <f>'7'!C11</f>
        <v>Bendruomeninių verslumo iniciatyvų kūrimas ir plėtra</v>
      </c>
      <c r="D11" s="693">
        <f>'15'!G12</f>
        <v>0</v>
      </c>
      <c r="E11" s="693">
        <f>'15'!H12</f>
        <v>0</v>
      </c>
      <c r="F11" s="693">
        <f>'15'!I12</f>
        <v>0</v>
      </c>
      <c r="G11" s="693">
        <f>'15'!J12</f>
        <v>0</v>
      </c>
      <c r="H11" s="693">
        <f>'15'!K12</f>
        <v>0</v>
      </c>
      <c r="I11" s="693">
        <f>'15'!L12</f>
        <v>0</v>
      </c>
      <c r="J11" s="693">
        <f>'15'!M12</f>
        <v>100000</v>
      </c>
      <c r="K11" s="693">
        <f>'15'!N12</f>
        <v>0</v>
      </c>
    </row>
    <row r="12" spans="1:31" ht="30" x14ac:dyDescent="0.25">
      <c r="B12" s="692" t="s">
        <v>5</v>
      </c>
      <c r="C12" s="184" t="str">
        <f>'7'!C12</f>
        <v>Viešųjų paslaugų ir infrastruktūros prieinamumas vietos bendruomenei didinimas</v>
      </c>
      <c r="D12" s="693">
        <f>'15'!G13</f>
        <v>0</v>
      </c>
      <c r="E12" s="693">
        <f>'15'!H13</f>
        <v>0</v>
      </c>
      <c r="F12" s="693">
        <f>'15'!I13</f>
        <v>0</v>
      </c>
      <c r="G12" s="693">
        <f>'15'!J13</f>
        <v>0</v>
      </c>
      <c r="H12" s="693">
        <f>'15'!K13</f>
        <v>0</v>
      </c>
      <c r="I12" s="693">
        <f>'15'!L13</f>
        <v>0</v>
      </c>
      <c r="J12" s="693">
        <f>'15'!M13</f>
        <v>0</v>
      </c>
      <c r="K12" s="693">
        <f>'15'!N13</f>
        <v>0</v>
      </c>
    </row>
    <row r="13" spans="1:31" x14ac:dyDescent="0.25">
      <c r="B13" s="692" t="s">
        <v>6</v>
      </c>
      <c r="C13" s="184" t="str">
        <f>'7'!C13</f>
        <v>NVO iniciatyvų skatinimas, kultūros tradicijų, amatų saugojimas ir sklaida</v>
      </c>
      <c r="D13" s="693">
        <f>'15'!G14</f>
        <v>0</v>
      </c>
      <c r="E13" s="693">
        <f>'15'!H14</f>
        <v>0</v>
      </c>
      <c r="F13" s="693">
        <f>'15'!I14</f>
        <v>0</v>
      </c>
      <c r="G13" s="693">
        <f>'15'!J14</f>
        <v>50000</v>
      </c>
      <c r="H13" s="693">
        <f>'15'!K14</f>
        <v>0</v>
      </c>
      <c r="I13" s="693">
        <f>'15'!L14</f>
        <v>0</v>
      </c>
      <c r="J13" s="693">
        <f>'15'!M14</f>
        <v>0</v>
      </c>
      <c r="K13" s="693">
        <f>'15'!N14</f>
        <v>50000</v>
      </c>
    </row>
    <row r="14" spans="1:31" x14ac:dyDescent="0.25">
      <c r="B14" s="692" t="s">
        <v>7</v>
      </c>
      <c r="C14" s="184" t="str">
        <f>'7'!C14</f>
        <v>Vietos projektų pareiškėjų ir vykdytojų mokymas, įgūdžių įgijimas</v>
      </c>
      <c r="D14" s="693">
        <f>'15'!G15</f>
        <v>0</v>
      </c>
      <c r="E14" s="693">
        <f>'15'!H15</f>
        <v>0</v>
      </c>
      <c r="F14" s="693">
        <f>'15'!I15</f>
        <v>0</v>
      </c>
      <c r="G14" s="693">
        <f>'15'!J15</f>
        <v>0</v>
      </c>
      <c r="H14" s="693">
        <f>'15'!K15</f>
        <v>0</v>
      </c>
      <c r="I14" s="693">
        <f>'15'!L15</f>
        <v>0</v>
      </c>
      <c r="J14" s="693">
        <f>'15'!M15</f>
        <v>15900</v>
      </c>
      <c r="K14" s="693">
        <f>'15'!N15</f>
        <v>0</v>
      </c>
    </row>
    <row r="15" spans="1:31" x14ac:dyDescent="0.25">
      <c r="B15" s="692" t="s">
        <v>8</v>
      </c>
      <c r="C15" s="184" t="str">
        <f>'7'!C15</f>
        <v>Teritorinio VVG bendradarbiavimo skatinimas</v>
      </c>
      <c r="D15" s="693">
        <f>'15'!G16</f>
        <v>0</v>
      </c>
      <c r="E15" s="693">
        <f>'15'!H16</f>
        <v>0</v>
      </c>
      <c r="F15" s="693">
        <f>'15'!I16</f>
        <v>0</v>
      </c>
      <c r="G15" s="693">
        <f>'15'!J16</f>
        <v>0</v>
      </c>
      <c r="H15" s="693">
        <f>'15'!K16</f>
        <v>0</v>
      </c>
      <c r="I15" s="693">
        <f>'15'!L16</f>
        <v>0</v>
      </c>
      <c r="J15" s="693">
        <f>'15'!M16</f>
        <v>0</v>
      </c>
      <c r="K15" s="693">
        <f>'15'!N16</f>
        <v>0</v>
      </c>
    </row>
    <row r="16" spans="1:31" x14ac:dyDescent="0.25">
      <c r="B16" s="692" t="s">
        <v>9</v>
      </c>
      <c r="C16" s="184">
        <f>'7'!C16</f>
        <v>0</v>
      </c>
      <c r="D16" s="693">
        <f>'15'!G17</f>
        <v>0</v>
      </c>
      <c r="E16" s="693">
        <f>'15'!H17</f>
        <v>0</v>
      </c>
      <c r="F16" s="693">
        <f>'15'!I17</f>
        <v>0</v>
      </c>
      <c r="G16" s="693">
        <f>'15'!J17</f>
        <v>0</v>
      </c>
      <c r="H16" s="693">
        <f>'15'!K17</f>
        <v>0</v>
      </c>
      <c r="I16" s="693">
        <f>'15'!L17</f>
        <v>0</v>
      </c>
      <c r="J16" s="693">
        <f>'15'!M17</f>
        <v>0</v>
      </c>
      <c r="K16" s="693">
        <f>'15'!N17</f>
        <v>0</v>
      </c>
    </row>
    <row r="17" spans="2:11" x14ac:dyDescent="0.25">
      <c r="B17" s="692" t="s">
        <v>43</v>
      </c>
      <c r="C17" s="184">
        <f>'7'!C17</f>
        <v>0</v>
      </c>
      <c r="D17" s="693">
        <f>'15'!G18</f>
        <v>0</v>
      </c>
      <c r="E17" s="693">
        <f>'15'!H18</f>
        <v>0</v>
      </c>
      <c r="F17" s="693">
        <f>'15'!I18</f>
        <v>0</v>
      </c>
      <c r="G17" s="693">
        <f>'15'!J18</f>
        <v>0</v>
      </c>
      <c r="H17" s="693">
        <f>'15'!K18</f>
        <v>0</v>
      </c>
      <c r="I17" s="693">
        <f>'15'!L18</f>
        <v>0</v>
      </c>
      <c r="J17" s="693">
        <f>'15'!M18</f>
        <v>0</v>
      </c>
      <c r="K17" s="693">
        <f>'15'!N18</f>
        <v>0</v>
      </c>
    </row>
    <row r="18" spans="2:11" x14ac:dyDescent="0.25">
      <c r="B18" s="692" t="s">
        <v>44</v>
      </c>
      <c r="C18" s="184">
        <f>'7'!C18</f>
        <v>0</v>
      </c>
      <c r="D18" s="693">
        <f>'15'!G19</f>
        <v>0</v>
      </c>
      <c r="E18" s="693">
        <f>'15'!H19</f>
        <v>0</v>
      </c>
      <c r="F18" s="693">
        <f>'15'!I19</f>
        <v>0</v>
      </c>
      <c r="G18" s="693">
        <f>'15'!J19</f>
        <v>0</v>
      </c>
      <c r="H18" s="693">
        <f>'15'!K19</f>
        <v>0</v>
      </c>
      <c r="I18" s="693">
        <f>'15'!L19</f>
        <v>0</v>
      </c>
      <c r="J18" s="693">
        <f>'15'!M19</f>
        <v>0</v>
      </c>
      <c r="K18" s="693">
        <f>'15'!N19</f>
        <v>0</v>
      </c>
    </row>
    <row r="19" spans="2:11" x14ac:dyDescent="0.25">
      <c r="B19" s="692" t="s">
        <v>45</v>
      </c>
      <c r="C19" s="184">
        <f>'7'!C19</f>
        <v>0</v>
      </c>
      <c r="D19" s="693">
        <f>'15'!G20</f>
        <v>0</v>
      </c>
      <c r="E19" s="693">
        <f>'15'!H20</f>
        <v>0</v>
      </c>
      <c r="F19" s="693">
        <f>'15'!I20</f>
        <v>0</v>
      </c>
      <c r="G19" s="693">
        <f>'15'!J20</f>
        <v>0</v>
      </c>
      <c r="H19" s="693">
        <f>'15'!K20</f>
        <v>0</v>
      </c>
      <c r="I19" s="693">
        <f>'15'!L20</f>
        <v>0</v>
      </c>
      <c r="J19" s="693">
        <f>'15'!M20</f>
        <v>0</v>
      </c>
      <c r="K19" s="693">
        <f>'15'!N20</f>
        <v>0</v>
      </c>
    </row>
    <row r="20" spans="2:11" x14ac:dyDescent="0.25">
      <c r="B20" s="692" t="s">
        <v>46</v>
      </c>
      <c r="C20" s="184">
        <f>'7'!C20</f>
        <v>0</v>
      </c>
      <c r="D20" s="693">
        <f>'15'!G21</f>
        <v>0</v>
      </c>
      <c r="E20" s="693">
        <f>'15'!H21</f>
        <v>0</v>
      </c>
      <c r="F20" s="693">
        <f>'15'!I21</f>
        <v>0</v>
      </c>
      <c r="G20" s="693">
        <f>'15'!J21</f>
        <v>0</v>
      </c>
      <c r="H20" s="693">
        <f>'15'!K21</f>
        <v>0</v>
      </c>
      <c r="I20" s="693">
        <f>'15'!L21</f>
        <v>0</v>
      </c>
      <c r="J20" s="693">
        <f>'15'!M21</f>
        <v>0</v>
      </c>
      <c r="K20" s="693">
        <f>'15'!N21</f>
        <v>0</v>
      </c>
    </row>
    <row r="21" spans="2:11" x14ac:dyDescent="0.25">
      <c r="B21" s="692" t="s">
        <v>47</v>
      </c>
      <c r="C21" s="184">
        <f>'7'!C21</f>
        <v>0</v>
      </c>
      <c r="D21" s="693">
        <f>'15'!G22</f>
        <v>0</v>
      </c>
      <c r="E21" s="693">
        <f>'15'!H22</f>
        <v>0</v>
      </c>
      <c r="F21" s="693">
        <f>'15'!I22</f>
        <v>0</v>
      </c>
      <c r="G21" s="693">
        <f>'15'!J22</f>
        <v>0</v>
      </c>
      <c r="H21" s="693">
        <f>'15'!K22</f>
        <v>0</v>
      </c>
      <c r="I21" s="693">
        <f>'15'!L22</f>
        <v>0</v>
      </c>
      <c r="J21" s="693">
        <f>'15'!M22</f>
        <v>0</v>
      </c>
      <c r="K21" s="693">
        <f>'15'!N22</f>
        <v>0</v>
      </c>
    </row>
    <row r="22" spans="2:11" x14ac:dyDescent="0.25">
      <c r="B22" s="692" t="s">
        <v>48</v>
      </c>
      <c r="C22" s="184">
        <f>'7'!C22</f>
        <v>0</v>
      </c>
      <c r="D22" s="693">
        <f>'15'!G23</f>
        <v>0</v>
      </c>
      <c r="E22" s="693">
        <f>'15'!H23</f>
        <v>0</v>
      </c>
      <c r="F22" s="693">
        <f>'15'!I23</f>
        <v>0</v>
      </c>
      <c r="G22" s="693">
        <f>'15'!J23</f>
        <v>0</v>
      </c>
      <c r="H22" s="693">
        <f>'15'!K23</f>
        <v>0</v>
      </c>
      <c r="I22" s="693">
        <f>'15'!L23</f>
        <v>0</v>
      </c>
      <c r="J22" s="693">
        <f>'15'!M23</f>
        <v>0</v>
      </c>
      <c r="K22" s="693">
        <f>'15'!N23</f>
        <v>0</v>
      </c>
    </row>
    <row r="23" spans="2:11" x14ac:dyDescent="0.25">
      <c r="B23" s="692" t="s">
        <v>49</v>
      </c>
      <c r="C23" s="184">
        <f>'7'!C23</f>
        <v>0</v>
      </c>
      <c r="D23" s="693">
        <f>'15'!G24</f>
        <v>0</v>
      </c>
      <c r="E23" s="693">
        <f>'15'!H24</f>
        <v>0</v>
      </c>
      <c r="F23" s="693">
        <f>'15'!I24</f>
        <v>0</v>
      </c>
      <c r="G23" s="693">
        <f>'15'!J24</f>
        <v>0</v>
      </c>
      <c r="H23" s="693">
        <f>'15'!K24</f>
        <v>0</v>
      </c>
      <c r="I23" s="693">
        <f>'15'!L24</f>
        <v>0</v>
      </c>
      <c r="J23" s="693">
        <f>'15'!M24</f>
        <v>0</v>
      </c>
      <c r="K23" s="693">
        <f>'15'!N24</f>
        <v>0</v>
      </c>
    </row>
    <row r="24" spans="2:11" x14ac:dyDescent="0.25">
      <c r="B24" s="692" t="s">
        <v>50</v>
      </c>
      <c r="C24" s="184">
        <f>'7'!C24</f>
        <v>0</v>
      </c>
      <c r="D24" s="693">
        <f>'15'!G25</f>
        <v>0</v>
      </c>
      <c r="E24" s="693">
        <f>'15'!H25</f>
        <v>0</v>
      </c>
      <c r="F24" s="693">
        <f>'15'!I25</f>
        <v>0</v>
      </c>
      <c r="G24" s="693">
        <f>'15'!J25</f>
        <v>0</v>
      </c>
      <c r="H24" s="693">
        <f>'15'!K25</f>
        <v>0</v>
      </c>
      <c r="I24" s="693">
        <f>'15'!L25</f>
        <v>0</v>
      </c>
      <c r="J24" s="693">
        <f>'15'!M25</f>
        <v>0</v>
      </c>
      <c r="K24" s="693">
        <f>'15'!N25</f>
        <v>0</v>
      </c>
    </row>
    <row r="25" spans="2:11" x14ac:dyDescent="0.25">
      <c r="B25" s="692" t="s">
        <v>51</v>
      </c>
      <c r="C25" s="184">
        <f>'7'!C25</f>
        <v>0</v>
      </c>
      <c r="D25" s="693">
        <f>'15'!G26</f>
        <v>0</v>
      </c>
      <c r="E25" s="693">
        <f>'15'!H26</f>
        <v>0</v>
      </c>
      <c r="F25" s="693">
        <f>'15'!I26</f>
        <v>0</v>
      </c>
      <c r="G25" s="693">
        <f>'15'!J26</f>
        <v>0</v>
      </c>
      <c r="H25" s="693">
        <f>'15'!K26</f>
        <v>0</v>
      </c>
      <c r="I25" s="693">
        <f>'15'!L26</f>
        <v>0</v>
      </c>
      <c r="J25" s="693">
        <f>'15'!M26</f>
        <v>0</v>
      </c>
      <c r="K25" s="693">
        <f>'15'!N26</f>
        <v>0</v>
      </c>
    </row>
    <row r="26" spans="2:11" x14ac:dyDescent="0.25">
      <c r="B26" s="692" t="s">
        <v>52</v>
      </c>
      <c r="C26" s="184">
        <f>'7'!C26</f>
        <v>0</v>
      </c>
      <c r="D26" s="693">
        <f>'15'!G27</f>
        <v>0</v>
      </c>
      <c r="E26" s="693">
        <f>'15'!H27</f>
        <v>0</v>
      </c>
      <c r="F26" s="693">
        <f>'15'!I27</f>
        <v>0</v>
      </c>
      <c r="G26" s="693">
        <f>'15'!J27</f>
        <v>0</v>
      </c>
      <c r="H26" s="693">
        <f>'15'!K27</f>
        <v>0</v>
      </c>
      <c r="I26" s="693">
        <f>'15'!L27</f>
        <v>0</v>
      </c>
      <c r="J26" s="693">
        <f>'15'!M27</f>
        <v>0</v>
      </c>
      <c r="K26" s="693">
        <f>'15'!N27</f>
        <v>0</v>
      </c>
    </row>
    <row r="27" spans="2:11" x14ac:dyDescent="0.25">
      <c r="B27" s="23"/>
      <c r="C27" s="23" t="s">
        <v>160</v>
      </c>
      <c r="D27" s="695">
        <f>'15'!G28</f>
        <v>0</v>
      </c>
      <c r="E27" s="695">
        <f>'15'!H28</f>
        <v>0</v>
      </c>
      <c r="F27" s="695">
        <f>'15'!I28</f>
        <v>100000</v>
      </c>
      <c r="G27" s="695">
        <f>'15'!J28</f>
        <v>175000</v>
      </c>
      <c r="H27" s="695">
        <f>'15'!K28</f>
        <v>0</v>
      </c>
      <c r="I27" s="695">
        <f>'15'!L28</f>
        <v>125000</v>
      </c>
      <c r="J27" s="695">
        <f>'15'!M28</f>
        <v>115900</v>
      </c>
      <c r="K27" s="695">
        <f>'15'!N28</f>
        <v>50000</v>
      </c>
    </row>
    <row r="28" spans="2:11" ht="30" customHeight="1" x14ac:dyDescent="0.25">
      <c r="B28" s="696" t="s">
        <v>1295</v>
      </c>
      <c r="C28" s="768" t="str">
        <f>'15'!C29</f>
        <v>Faktinis kvietimų skaičius konkrečiais metais gali nesutapti su lentelėje nurodytu. Konkrečių metų kvietimai suplanuojami rengiant metinį kvietimų grafiką, kuris skelbiamas VVG svetainėje.</v>
      </c>
      <c r="D28" s="768"/>
      <c r="E28" s="768"/>
      <c r="F28" s="768"/>
      <c r="G28" s="768"/>
      <c r="H28" s="768"/>
      <c r="I28" s="768"/>
      <c r="J28" s="768"/>
      <c r="K28" s="768"/>
    </row>
    <row r="29" spans="2:11" ht="15.75" customHeight="1" x14ac:dyDescent="0.25"/>
    <row r="30" spans="2:11" ht="45" x14ac:dyDescent="0.25">
      <c r="B30" s="21" t="s">
        <v>54</v>
      </c>
      <c r="C30" s="20" t="s">
        <v>53</v>
      </c>
      <c r="D30" s="769" t="s">
        <v>102</v>
      </c>
      <c r="E30" s="769"/>
      <c r="F30" s="769"/>
      <c r="G30" s="769"/>
      <c r="H30" s="769" t="s">
        <v>103</v>
      </c>
      <c r="I30" s="769"/>
      <c r="J30" s="769"/>
      <c r="K30" s="769"/>
    </row>
    <row r="31" spans="2:11" x14ac:dyDescent="0.25">
      <c r="B31" s="21"/>
      <c r="C31" s="20"/>
      <c r="D31" s="224" t="s">
        <v>96</v>
      </c>
      <c r="E31" s="224" t="s">
        <v>97</v>
      </c>
      <c r="F31" s="224" t="s">
        <v>98</v>
      </c>
      <c r="G31" s="224" t="s">
        <v>99</v>
      </c>
      <c r="H31" s="224" t="s">
        <v>96</v>
      </c>
      <c r="I31" s="224" t="s">
        <v>97</v>
      </c>
      <c r="J31" s="224" t="s">
        <v>98</v>
      </c>
      <c r="K31" s="224" t="s">
        <v>99</v>
      </c>
    </row>
    <row r="32" spans="2:11" x14ac:dyDescent="0.25">
      <c r="B32" s="692" t="s">
        <v>0</v>
      </c>
      <c r="C32" s="184" t="str">
        <f>C7</f>
        <v>Ekonominės rajono plėtros skatinimas, kuriant naujus verslus rajone</v>
      </c>
      <c r="D32" s="693">
        <f>'15'!O8</f>
        <v>0</v>
      </c>
      <c r="E32" s="693">
        <f>'15'!P8</f>
        <v>100000</v>
      </c>
      <c r="F32" s="693">
        <f>'15'!Q8</f>
        <v>0</v>
      </c>
      <c r="G32" s="693">
        <f>'15'!R8</f>
        <v>0</v>
      </c>
      <c r="H32" s="693">
        <f>'15'!S8</f>
        <v>0</v>
      </c>
      <c r="I32" s="693">
        <f>'15'!T8</f>
        <v>0</v>
      </c>
      <c r="J32" s="693">
        <f>'15'!U8</f>
        <v>0</v>
      </c>
      <c r="K32" s="693">
        <f>'15'!V8</f>
        <v>0</v>
      </c>
    </row>
    <row r="33" spans="2:11" x14ac:dyDescent="0.25">
      <c r="B33" s="692" t="s">
        <v>1</v>
      </c>
      <c r="C33" s="184" t="str">
        <f t="shared" ref="C33:C51" si="0">C8</f>
        <v>Ekonominės rajono plėtros skatinimas, plėtojant esamus rajono verslus</v>
      </c>
      <c r="D33" s="693">
        <f>'15'!O9</f>
        <v>0</v>
      </c>
      <c r="E33" s="693">
        <f>'15'!P9</f>
        <v>0</v>
      </c>
      <c r="F33" s="693">
        <f>'15'!Q9</f>
        <v>0</v>
      </c>
      <c r="G33" s="693">
        <f>'15'!R9</f>
        <v>0</v>
      </c>
      <c r="H33" s="693">
        <f>'15'!S9</f>
        <v>0</v>
      </c>
      <c r="I33" s="693">
        <f>'15'!T9</f>
        <v>0</v>
      </c>
      <c r="J33" s="693">
        <f>'15'!U9</f>
        <v>0</v>
      </c>
      <c r="K33" s="693">
        <f>'15'!V9</f>
        <v>0</v>
      </c>
    </row>
    <row r="34" spans="2:11" x14ac:dyDescent="0.25">
      <c r="B34" s="692" t="s">
        <v>2</v>
      </c>
      <c r="C34" s="184" t="str">
        <f t="shared" si="0"/>
        <v>Skaitmeninimo skatinimas žemės ūkio sektoriuje</v>
      </c>
      <c r="D34" s="693">
        <f>'15'!O10</f>
        <v>0</v>
      </c>
      <c r="E34" s="693">
        <f>'15'!P10</f>
        <v>0</v>
      </c>
      <c r="F34" s="693">
        <f>'15'!Q10</f>
        <v>80000</v>
      </c>
      <c r="G34" s="693">
        <f>'15'!R10</f>
        <v>0</v>
      </c>
      <c r="H34" s="693">
        <f>'15'!S10</f>
        <v>0</v>
      </c>
      <c r="I34" s="693">
        <f>'15'!T10</f>
        <v>0</v>
      </c>
      <c r="J34" s="693">
        <f>'15'!U10</f>
        <v>0</v>
      </c>
      <c r="K34" s="693">
        <f>'15'!V10</f>
        <v>0</v>
      </c>
    </row>
    <row r="35" spans="2:11" x14ac:dyDescent="0.25">
      <c r="B35" s="692" t="s">
        <v>3</v>
      </c>
      <c r="C35" s="184" t="str">
        <f t="shared" si="0"/>
        <v>NVO socialinio verslo kūrimas ir plėtra</v>
      </c>
      <c r="D35" s="693">
        <f>'15'!O11</f>
        <v>0</v>
      </c>
      <c r="E35" s="693">
        <f>'15'!P11</f>
        <v>0</v>
      </c>
      <c r="F35" s="693">
        <f>'15'!Q11</f>
        <v>0</v>
      </c>
      <c r="G35" s="693">
        <f>'15'!R11</f>
        <v>0</v>
      </c>
      <c r="H35" s="693">
        <f>'15'!S11</f>
        <v>0</v>
      </c>
      <c r="I35" s="693">
        <f>'15'!T11</f>
        <v>0</v>
      </c>
      <c r="J35" s="693">
        <f>'15'!U11</f>
        <v>50058.400000000001</v>
      </c>
      <c r="K35" s="693">
        <f>'15'!V11</f>
        <v>0</v>
      </c>
    </row>
    <row r="36" spans="2:11" x14ac:dyDescent="0.25">
      <c r="B36" s="692" t="s">
        <v>4</v>
      </c>
      <c r="C36" s="184" t="str">
        <f t="shared" si="0"/>
        <v>Bendruomeninių verslumo iniciatyvų kūrimas ir plėtra</v>
      </c>
      <c r="D36" s="693">
        <f>'15'!O12</f>
        <v>0</v>
      </c>
      <c r="E36" s="693">
        <f>'15'!P12</f>
        <v>100000</v>
      </c>
      <c r="F36" s="693">
        <f>'15'!Q12</f>
        <v>0</v>
      </c>
      <c r="G36" s="693">
        <f>'15'!R12</f>
        <v>0</v>
      </c>
      <c r="H36" s="693">
        <f>'15'!S12</f>
        <v>0</v>
      </c>
      <c r="I36" s="693">
        <f>'15'!T12</f>
        <v>0</v>
      </c>
      <c r="J36" s="693">
        <f>'15'!U12</f>
        <v>100000</v>
      </c>
      <c r="K36" s="693">
        <f>'15'!V12</f>
        <v>0</v>
      </c>
    </row>
    <row r="37" spans="2:11" ht="30" x14ac:dyDescent="0.25">
      <c r="B37" s="692" t="s">
        <v>5</v>
      </c>
      <c r="C37" s="184" t="str">
        <f t="shared" si="0"/>
        <v>Viešųjų paslaugų ir infrastruktūros prieinamumas vietos bendruomenei didinimas</v>
      </c>
      <c r="D37" s="693">
        <f>'15'!O13</f>
        <v>0</v>
      </c>
      <c r="E37" s="693">
        <f>'15'!P13</f>
        <v>0</v>
      </c>
      <c r="F37" s="693">
        <f>'15'!Q13</f>
        <v>0</v>
      </c>
      <c r="G37" s="693">
        <f>'15'!R13</f>
        <v>0</v>
      </c>
      <c r="H37" s="693">
        <f>'15'!S13</f>
        <v>100000</v>
      </c>
      <c r="I37" s="693">
        <f>'15'!T13</f>
        <v>0</v>
      </c>
      <c r="J37" s="693">
        <f>'15'!U13</f>
        <v>0</v>
      </c>
      <c r="K37" s="693">
        <f>'15'!V13</f>
        <v>0</v>
      </c>
    </row>
    <row r="38" spans="2:11" x14ac:dyDescent="0.25">
      <c r="B38" s="692" t="s">
        <v>6</v>
      </c>
      <c r="C38" s="184" t="str">
        <f t="shared" si="0"/>
        <v>NVO iniciatyvų skatinimas, kultūros tradicijų, amatų saugojimas ir sklaida</v>
      </c>
      <c r="D38" s="693">
        <f>'15'!O14</f>
        <v>0</v>
      </c>
      <c r="E38" s="693">
        <f>'15'!P14</f>
        <v>0</v>
      </c>
      <c r="F38" s="693">
        <f>'15'!Q14</f>
        <v>0</v>
      </c>
      <c r="G38" s="693">
        <f>'15'!R14</f>
        <v>50000</v>
      </c>
      <c r="H38" s="693">
        <f>'15'!S14</f>
        <v>0</v>
      </c>
      <c r="I38" s="693">
        <f>'15'!T14</f>
        <v>50000</v>
      </c>
      <c r="J38" s="693">
        <f>'15'!U14</f>
        <v>0</v>
      </c>
      <c r="K38" s="693">
        <f>'15'!V14</f>
        <v>0</v>
      </c>
    </row>
    <row r="39" spans="2:11" x14ac:dyDescent="0.25">
      <c r="B39" s="692" t="s">
        <v>7</v>
      </c>
      <c r="C39" s="184" t="str">
        <f t="shared" si="0"/>
        <v>Vietos projektų pareiškėjų ir vykdytojų mokymas, įgūdžių įgijimas</v>
      </c>
      <c r="D39" s="693">
        <f>'15'!O15</f>
        <v>0</v>
      </c>
      <c r="E39" s="693">
        <f>'15'!P15</f>
        <v>31800</v>
      </c>
      <c r="F39" s="693">
        <f>'15'!Q15</f>
        <v>0</v>
      </c>
      <c r="G39" s="693">
        <f>'15'!R15</f>
        <v>0</v>
      </c>
      <c r="H39" s="693">
        <f>'15'!S15</f>
        <v>31800</v>
      </c>
      <c r="I39" s="693">
        <f>'15'!T15</f>
        <v>0</v>
      </c>
      <c r="J39" s="693">
        <f>'15'!U15</f>
        <v>0</v>
      </c>
      <c r="K39" s="693">
        <f>'15'!V15</f>
        <v>0</v>
      </c>
    </row>
    <row r="40" spans="2:11" x14ac:dyDescent="0.25">
      <c r="B40" s="692" t="s">
        <v>8</v>
      </c>
      <c r="C40" s="184" t="str">
        <f t="shared" si="0"/>
        <v>Teritorinio VVG bendradarbiavimo skatinimas</v>
      </c>
      <c r="D40" s="693">
        <f>'15'!O16</f>
        <v>0</v>
      </c>
      <c r="E40" s="693">
        <f>'15'!P16</f>
        <v>0</v>
      </c>
      <c r="F40" s="693">
        <f>'15'!Q16</f>
        <v>0</v>
      </c>
      <c r="G40" s="693">
        <f>'15'!R16</f>
        <v>0</v>
      </c>
      <c r="H40" s="693">
        <f>'15'!S16</f>
        <v>0</v>
      </c>
      <c r="I40" s="693">
        <f>'15'!T16</f>
        <v>0</v>
      </c>
      <c r="J40" s="693">
        <f>'15'!U16</f>
        <v>0</v>
      </c>
      <c r="K40" s="693">
        <f>'15'!V16</f>
        <v>0</v>
      </c>
    </row>
    <row r="41" spans="2:11" x14ac:dyDescent="0.25">
      <c r="B41" s="692" t="s">
        <v>9</v>
      </c>
      <c r="C41" s="184">
        <f t="shared" si="0"/>
        <v>0</v>
      </c>
      <c r="D41" s="693">
        <f>'15'!O17</f>
        <v>0</v>
      </c>
      <c r="E41" s="693">
        <f>'15'!P17</f>
        <v>0</v>
      </c>
      <c r="F41" s="693">
        <f>'15'!Q17</f>
        <v>0</v>
      </c>
      <c r="G41" s="693">
        <f>'15'!R17</f>
        <v>0</v>
      </c>
      <c r="H41" s="693">
        <f>'15'!S17</f>
        <v>0</v>
      </c>
      <c r="I41" s="693">
        <f>'15'!T17</f>
        <v>0</v>
      </c>
      <c r="J41" s="693">
        <f>'15'!U17</f>
        <v>0</v>
      </c>
      <c r="K41" s="693">
        <f>'15'!V17</f>
        <v>0</v>
      </c>
    </row>
    <row r="42" spans="2:11" x14ac:dyDescent="0.25">
      <c r="B42" s="692" t="s">
        <v>43</v>
      </c>
      <c r="C42" s="184">
        <f t="shared" si="0"/>
        <v>0</v>
      </c>
      <c r="D42" s="693">
        <f>'15'!O18</f>
        <v>0</v>
      </c>
      <c r="E42" s="693">
        <f>'15'!P18</f>
        <v>0</v>
      </c>
      <c r="F42" s="693">
        <f>'15'!Q18</f>
        <v>0</v>
      </c>
      <c r="G42" s="693">
        <f>'15'!R18</f>
        <v>0</v>
      </c>
      <c r="H42" s="693">
        <f>'15'!S18</f>
        <v>0</v>
      </c>
      <c r="I42" s="693">
        <f>'15'!T18</f>
        <v>0</v>
      </c>
      <c r="J42" s="693">
        <f>'15'!U18</f>
        <v>0</v>
      </c>
      <c r="K42" s="693">
        <f>'15'!V18</f>
        <v>0</v>
      </c>
    </row>
    <row r="43" spans="2:11" x14ac:dyDescent="0.25">
      <c r="B43" s="692" t="s">
        <v>44</v>
      </c>
      <c r="C43" s="184">
        <f t="shared" si="0"/>
        <v>0</v>
      </c>
      <c r="D43" s="693">
        <f>'15'!O19</f>
        <v>0</v>
      </c>
      <c r="E43" s="693">
        <f>'15'!P19</f>
        <v>0</v>
      </c>
      <c r="F43" s="693">
        <f>'15'!Q19</f>
        <v>0</v>
      </c>
      <c r="G43" s="693">
        <f>'15'!R19</f>
        <v>0</v>
      </c>
      <c r="H43" s="693">
        <f>'15'!S19</f>
        <v>0</v>
      </c>
      <c r="I43" s="693">
        <f>'15'!T19</f>
        <v>0</v>
      </c>
      <c r="J43" s="693">
        <f>'15'!U19</f>
        <v>0</v>
      </c>
      <c r="K43" s="693">
        <f>'15'!V19</f>
        <v>0</v>
      </c>
    </row>
    <row r="44" spans="2:11" x14ac:dyDescent="0.25">
      <c r="B44" s="692" t="s">
        <v>45</v>
      </c>
      <c r="C44" s="184">
        <f t="shared" si="0"/>
        <v>0</v>
      </c>
      <c r="D44" s="693">
        <f>'15'!O20</f>
        <v>0</v>
      </c>
      <c r="E44" s="693">
        <f>'15'!P20</f>
        <v>0</v>
      </c>
      <c r="F44" s="693">
        <f>'15'!Q20</f>
        <v>0</v>
      </c>
      <c r="G44" s="693">
        <f>'15'!R20</f>
        <v>0</v>
      </c>
      <c r="H44" s="693">
        <f>'15'!S20</f>
        <v>0</v>
      </c>
      <c r="I44" s="693">
        <f>'15'!T20</f>
        <v>0</v>
      </c>
      <c r="J44" s="693">
        <f>'15'!U20</f>
        <v>0</v>
      </c>
      <c r="K44" s="693">
        <f>'15'!V20</f>
        <v>0</v>
      </c>
    </row>
    <row r="45" spans="2:11" x14ac:dyDescent="0.25">
      <c r="B45" s="692" t="s">
        <v>46</v>
      </c>
      <c r="C45" s="184">
        <f t="shared" si="0"/>
        <v>0</v>
      </c>
      <c r="D45" s="693">
        <f>'15'!O21</f>
        <v>0</v>
      </c>
      <c r="E45" s="693">
        <f>'15'!P21</f>
        <v>0</v>
      </c>
      <c r="F45" s="693">
        <f>'15'!Q21</f>
        <v>0</v>
      </c>
      <c r="G45" s="693">
        <f>'15'!R21</f>
        <v>0</v>
      </c>
      <c r="H45" s="693">
        <f>'15'!S21</f>
        <v>0</v>
      </c>
      <c r="I45" s="693">
        <f>'15'!T21</f>
        <v>0</v>
      </c>
      <c r="J45" s="693">
        <f>'15'!U21</f>
        <v>0</v>
      </c>
      <c r="K45" s="693">
        <f>'15'!V21</f>
        <v>0</v>
      </c>
    </row>
    <row r="46" spans="2:11" x14ac:dyDescent="0.25">
      <c r="B46" s="692" t="s">
        <v>47</v>
      </c>
      <c r="C46" s="184">
        <f t="shared" si="0"/>
        <v>0</v>
      </c>
      <c r="D46" s="693">
        <f>'15'!O22</f>
        <v>0</v>
      </c>
      <c r="E46" s="693">
        <f>'15'!P22</f>
        <v>0</v>
      </c>
      <c r="F46" s="693">
        <f>'15'!Q22</f>
        <v>0</v>
      </c>
      <c r="G46" s="693">
        <f>'15'!R22</f>
        <v>0</v>
      </c>
      <c r="H46" s="693">
        <f>'15'!S22</f>
        <v>0</v>
      </c>
      <c r="I46" s="693">
        <f>'15'!T22</f>
        <v>0</v>
      </c>
      <c r="J46" s="693">
        <f>'15'!U22</f>
        <v>0</v>
      </c>
      <c r="K46" s="693">
        <f>'15'!V22</f>
        <v>0</v>
      </c>
    </row>
    <row r="47" spans="2:11" x14ac:dyDescent="0.25">
      <c r="B47" s="692" t="s">
        <v>48</v>
      </c>
      <c r="C47" s="184">
        <f t="shared" si="0"/>
        <v>0</v>
      </c>
      <c r="D47" s="693">
        <f>'15'!O23</f>
        <v>0</v>
      </c>
      <c r="E47" s="693">
        <f>'15'!P23</f>
        <v>0</v>
      </c>
      <c r="F47" s="693">
        <f>'15'!Q23</f>
        <v>0</v>
      </c>
      <c r="G47" s="693">
        <f>'15'!R23</f>
        <v>0</v>
      </c>
      <c r="H47" s="693">
        <f>'15'!S23</f>
        <v>0</v>
      </c>
      <c r="I47" s="693">
        <f>'15'!T23</f>
        <v>0</v>
      </c>
      <c r="J47" s="693">
        <f>'15'!U23</f>
        <v>0</v>
      </c>
      <c r="K47" s="693">
        <f>'15'!V23</f>
        <v>0</v>
      </c>
    </row>
    <row r="48" spans="2:11" x14ac:dyDescent="0.25">
      <c r="B48" s="692" t="s">
        <v>49</v>
      </c>
      <c r="C48" s="184">
        <f t="shared" si="0"/>
        <v>0</v>
      </c>
      <c r="D48" s="693">
        <f>'15'!O24</f>
        <v>0</v>
      </c>
      <c r="E48" s="693">
        <f>'15'!P24</f>
        <v>0</v>
      </c>
      <c r="F48" s="693">
        <f>'15'!Q24</f>
        <v>0</v>
      </c>
      <c r="G48" s="693">
        <f>'15'!R24</f>
        <v>0</v>
      </c>
      <c r="H48" s="693">
        <f>'15'!S24</f>
        <v>0</v>
      </c>
      <c r="I48" s="693">
        <f>'15'!T24</f>
        <v>0</v>
      </c>
      <c r="J48" s="693">
        <f>'15'!U24</f>
        <v>0</v>
      </c>
      <c r="K48" s="693">
        <f>'15'!V24</f>
        <v>0</v>
      </c>
    </row>
    <row r="49" spans="2:11" x14ac:dyDescent="0.25">
      <c r="B49" s="692" t="s">
        <v>50</v>
      </c>
      <c r="C49" s="184">
        <f t="shared" si="0"/>
        <v>0</v>
      </c>
      <c r="D49" s="693">
        <f>'15'!O25</f>
        <v>0</v>
      </c>
      <c r="E49" s="693">
        <f>'15'!P25</f>
        <v>0</v>
      </c>
      <c r="F49" s="693">
        <f>'15'!Q25</f>
        <v>0</v>
      </c>
      <c r="G49" s="693">
        <f>'15'!R25</f>
        <v>0</v>
      </c>
      <c r="H49" s="693">
        <f>'15'!S25</f>
        <v>0</v>
      </c>
      <c r="I49" s="693">
        <f>'15'!T25</f>
        <v>0</v>
      </c>
      <c r="J49" s="693">
        <f>'15'!U25</f>
        <v>0</v>
      </c>
      <c r="K49" s="693">
        <f>'15'!V25</f>
        <v>0</v>
      </c>
    </row>
    <row r="50" spans="2:11" x14ac:dyDescent="0.25">
      <c r="B50" s="692" t="s">
        <v>51</v>
      </c>
      <c r="C50" s="184">
        <f t="shared" si="0"/>
        <v>0</v>
      </c>
      <c r="D50" s="693">
        <f>'15'!O26</f>
        <v>0</v>
      </c>
      <c r="E50" s="693">
        <f>'15'!P26</f>
        <v>0</v>
      </c>
      <c r="F50" s="693">
        <f>'15'!Q26</f>
        <v>0</v>
      </c>
      <c r="G50" s="693">
        <f>'15'!R26</f>
        <v>0</v>
      </c>
      <c r="H50" s="693">
        <f>'15'!S26</f>
        <v>0</v>
      </c>
      <c r="I50" s="693">
        <f>'15'!T26</f>
        <v>0</v>
      </c>
      <c r="J50" s="693">
        <f>'15'!U26</f>
        <v>0</v>
      </c>
      <c r="K50" s="693">
        <f>'15'!V26</f>
        <v>0</v>
      </c>
    </row>
    <row r="51" spans="2:11" x14ac:dyDescent="0.25">
      <c r="B51" s="692" t="s">
        <v>52</v>
      </c>
      <c r="C51" s="184">
        <f t="shared" si="0"/>
        <v>0</v>
      </c>
      <c r="D51" s="693">
        <f>'15'!O27</f>
        <v>0</v>
      </c>
      <c r="E51" s="693">
        <f>'15'!P27</f>
        <v>0</v>
      </c>
      <c r="F51" s="693">
        <f>'15'!Q27</f>
        <v>0</v>
      </c>
      <c r="G51" s="693">
        <f>'15'!R27</f>
        <v>0</v>
      </c>
      <c r="H51" s="693">
        <f>'15'!S27</f>
        <v>0</v>
      </c>
      <c r="I51" s="693">
        <f>'15'!T27</f>
        <v>0</v>
      </c>
      <c r="J51" s="693">
        <f>'15'!U27</f>
        <v>0</v>
      </c>
      <c r="K51" s="693">
        <f>'15'!V27</f>
        <v>0</v>
      </c>
    </row>
    <row r="52" spans="2:11" x14ac:dyDescent="0.25">
      <c r="B52" s="30"/>
      <c r="C52" s="30" t="s">
        <v>160</v>
      </c>
      <c r="D52" s="694">
        <f>'15'!O28</f>
        <v>0</v>
      </c>
      <c r="E52" s="694">
        <f>'15'!P28</f>
        <v>231800</v>
      </c>
      <c r="F52" s="694">
        <f>'15'!Q28</f>
        <v>80000</v>
      </c>
      <c r="G52" s="694">
        <f>'15'!R28</f>
        <v>50000</v>
      </c>
      <c r="H52" s="694">
        <f>'15'!S28</f>
        <v>131800</v>
      </c>
      <c r="I52" s="694">
        <f>'15'!T28</f>
        <v>50000</v>
      </c>
      <c r="J52" s="694">
        <f>'15'!U28</f>
        <v>150058.4</v>
      </c>
      <c r="K52" s="694">
        <f>'15'!V28</f>
        <v>0</v>
      </c>
    </row>
    <row r="53" spans="2:11" ht="30" customHeight="1" x14ac:dyDescent="0.25">
      <c r="B53" s="696" t="s">
        <v>1295</v>
      </c>
      <c r="C53" s="768" t="str">
        <f>'15'!C29</f>
        <v>Faktinis kvietimų skaičius konkrečiais metais gali nesutapti su lentelėje nurodytu. Konkrečių metų kvietimai suplanuojami rengiant metinį kvietimų grafiką, kuris skelbiamas VVG svetainėje.</v>
      </c>
      <c r="D53" s="768"/>
      <c r="E53" s="768"/>
      <c r="F53" s="768"/>
      <c r="G53" s="768"/>
      <c r="H53" s="768"/>
      <c r="I53" s="768"/>
      <c r="J53" s="768"/>
      <c r="K53" s="768"/>
    </row>
    <row r="55" spans="2:11" ht="45" x14ac:dyDescent="0.25">
      <c r="B55" s="21" t="s">
        <v>54</v>
      </c>
      <c r="C55" s="20" t="s">
        <v>53</v>
      </c>
      <c r="D55" s="757" t="s">
        <v>104</v>
      </c>
      <c r="E55" s="758"/>
      <c r="F55" s="758"/>
      <c r="G55" s="760"/>
      <c r="H55" s="757" t="s">
        <v>105</v>
      </c>
      <c r="I55" s="758"/>
      <c r="J55" s="758"/>
      <c r="K55" s="760"/>
    </row>
    <row r="56" spans="2:11" x14ac:dyDescent="0.25">
      <c r="B56" s="21"/>
      <c r="C56" s="20"/>
      <c r="D56" s="224" t="s">
        <v>96</v>
      </c>
      <c r="E56" s="224" t="s">
        <v>97</v>
      </c>
      <c r="F56" s="224" t="s">
        <v>98</v>
      </c>
      <c r="G56" s="224" t="s">
        <v>99</v>
      </c>
      <c r="H56" s="224" t="s">
        <v>96</v>
      </c>
      <c r="I56" s="224" t="s">
        <v>97</v>
      </c>
      <c r="J56" s="224" t="s">
        <v>98</v>
      </c>
      <c r="K56" s="224" t="s">
        <v>99</v>
      </c>
    </row>
    <row r="57" spans="2:11" x14ac:dyDescent="0.25">
      <c r="B57" s="692" t="s">
        <v>0</v>
      </c>
      <c r="C57" s="184" t="str">
        <f>C7</f>
        <v>Ekonominės rajono plėtros skatinimas, kuriant naujus verslus rajone</v>
      </c>
      <c r="D57" s="693">
        <f>'15'!W8</f>
        <v>0</v>
      </c>
      <c r="E57" s="693">
        <f>'15'!X8</f>
        <v>0</v>
      </c>
      <c r="F57" s="693">
        <f>'15'!Y8</f>
        <v>0</v>
      </c>
      <c r="G57" s="693">
        <f>'15'!Z8</f>
        <v>0</v>
      </c>
      <c r="H57" s="693">
        <f>'15'!AA8</f>
        <v>0</v>
      </c>
      <c r="I57" s="693">
        <f>'15'!AB8</f>
        <v>0</v>
      </c>
      <c r="J57" s="693">
        <f>'15'!AC8</f>
        <v>0</v>
      </c>
      <c r="K57" s="693">
        <f>'15'!AD8</f>
        <v>0</v>
      </c>
    </row>
    <row r="58" spans="2:11" x14ac:dyDescent="0.25">
      <c r="B58" s="692" t="s">
        <v>1</v>
      </c>
      <c r="C58" s="184" t="str">
        <f t="shared" ref="C58:C76" si="1">C8</f>
        <v>Ekonominės rajono plėtros skatinimas, plėtojant esamus rajono verslus</v>
      </c>
      <c r="D58" s="693">
        <f>'15'!W9</f>
        <v>0</v>
      </c>
      <c r="E58" s="693">
        <f>'15'!X9</f>
        <v>0</v>
      </c>
      <c r="F58" s="693">
        <f>'15'!Y9</f>
        <v>0</v>
      </c>
      <c r="G58" s="693">
        <f>'15'!Z9</f>
        <v>0</v>
      </c>
      <c r="H58" s="693">
        <f>'15'!AA9</f>
        <v>0</v>
      </c>
      <c r="I58" s="693">
        <f>'15'!AB9</f>
        <v>0</v>
      </c>
      <c r="J58" s="693">
        <f>'15'!AC9</f>
        <v>0</v>
      </c>
      <c r="K58" s="693">
        <f>'15'!AD9</f>
        <v>0</v>
      </c>
    </row>
    <row r="59" spans="2:11" x14ac:dyDescent="0.25">
      <c r="B59" s="692" t="s">
        <v>2</v>
      </c>
      <c r="C59" s="184" t="str">
        <f t="shared" si="1"/>
        <v>Skaitmeninimo skatinimas žemės ūkio sektoriuje</v>
      </c>
      <c r="D59" s="693">
        <f>'15'!W10</f>
        <v>0</v>
      </c>
      <c r="E59" s="693">
        <f>'15'!X10</f>
        <v>0</v>
      </c>
      <c r="F59" s="693">
        <f>'15'!Y10</f>
        <v>0</v>
      </c>
      <c r="G59" s="693">
        <f>'15'!Z10</f>
        <v>0</v>
      </c>
      <c r="H59" s="693">
        <f>'15'!AA10</f>
        <v>0</v>
      </c>
      <c r="I59" s="693">
        <f>'15'!AB10</f>
        <v>0</v>
      </c>
      <c r="J59" s="693">
        <f>'15'!AC10</f>
        <v>0</v>
      </c>
      <c r="K59" s="693">
        <f>'15'!AD10</f>
        <v>0</v>
      </c>
    </row>
    <row r="60" spans="2:11" x14ac:dyDescent="0.25">
      <c r="B60" s="692" t="s">
        <v>3</v>
      </c>
      <c r="C60" s="184" t="str">
        <f t="shared" si="1"/>
        <v>NVO socialinio verslo kūrimas ir plėtra</v>
      </c>
      <c r="D60" s="693">
        <f>'15'!W11</f>
        <v>0</v>
      </c>
      <c r="E60" s="693">
        <f>'15'!X11</f>
        <v>0</v>
      </c>
      <c r="F60" s="693">
        <f>'15'!Y11</f>
        <v>0</v>
      </c>
      <c r="G60" s="693">
        <f>'15'!Z11</f>
        <v>0</v>
      </c>
      <c r="H60" s="693">
        <f>'15'!AA11</f>
        <v>0</v>
      </c>
      <c r="I60" s="693">
        <f>'15'!AB11</f>
        <v>0</v>
      </c>
      <c r="J60" s="693">
        <f>'15'!AC11</f>
        <v>0</v>
      </c>
      <c r="K60" s="693">
        <f>'15'!AD11</f>
        <v>0</v>
      </c>
    </row>
    <row r="61" spans="2:11" x14ac:dyDescent="0.25">
      <c r="B61" s="692" t="s">
        <v>4</v>
      </c>
      <c r="C61" s="184" t="str">
        <f t="shared" si="1"/>
        <v>Bendruomeninių verslumo iniciatyvų kūrimas ir plėtra</v>
      </c>
      <c r="D61" s="693">
        <f>'15'!W12</f>
        <v>0</v>
      </c>
      <c r="E61" s="693">
        <f>'15'!X12</f>
        <v>0</v>
      </c>
      <c r="F61" s="693">
        <f>'15'!Y12</f>
        <v>0</v>
      </c>
      <c r="G61" s="693">
        <f>'15'!Z12</f>
        <v>0</v>
      </c>
      <c r="H61" s="693">
        <f>'15'!AA12</f>
        <v>0</v>
      </c>
      <c r="I61" s="693">
        <f>'15'!AB12</f>
        <v>0</v>
      </c>
      <c r="J61" s="693">
        <f>'15'!AC12</f>
        <v>0</v>
      </c>
      <c r="K61" s="693">
        <f>'15'!AD12</f>
        <v>0</v>
      </c>
    </row>
    <row r="62" spans="2:11" ht="30" x14ac:dyDescent="0.25">
      <c r="B62" s="692" t="s">
        <v>5</v>
      </c>
      <c r="C62" s="184" t="str">
        <f t="shared" si="1"/>
        <v>Viešųjų paslaugų ir infrastruktūros prieinamumas vietos bendruomenei didinimas</v>
      </c>
      <c r="D62" s="693">
        <f>'15'!W13</f>
        <v>0</v>
      </c>
      <c r="E62" s="693">
        <f>'15'!X13</f>
        <v>0</v>
      </c>
      <c r="F62" s="693">
        <f>'15'!Y13</f>
        <v>0</v>
      </c>
      <c r="G62" s="693">
        <f>'15'!Z13</f>
        <v>0</v>
      </c>
      <c r="H62" s="693">
        <f>'15'!AA13</f>
        <v>0</v>
      </c>
      <c r="I62" s="693">
        <f>'15'!AB13</f>
        <v>0</v>
      </c>
      <c r="J62" s="693">
        <f>'15'!AC13</f>
        <v>0</v>
      </c>
      <c r="K62" s="693">
        <f>'15'!AD13</f>
        <v>0</v>
      </c>
    </row>
    <row r="63" spans="2:11" x14ac:dyDescent="0.25">
      <c r="B63" s="692" t="s">
        <v>6</v>
      </c>
      <c r="C63" s="184" t="str">
        <f t="shared" si="1"/>
        <v>NVO iniciatyvų skatinimas, kultūros tradicijų, amatų saugojimas ir sklaida</v>
      </c>
      <c r="D63" s="693">
        <f>'15'!W14</f>
        <v>0</v>
      </c>
      <c r="E63" s="693">
        <f>'15'!X14</f>
        <v>0</v>
      </c>
      <c r="F63" s="693">
        <f>'15'!Y14</f>
        <v>0</v>
      </c>
      <c r="G63" s="693">
        <f>'15'!Z14</f>
        <v>0</v>
      </c>
      <c r="H63" s="693">
        <f>'15'!AA14</f>
        <v>0</v>
      </c>
      <c r="I63" s="693">
        <f>'15'!AB14</f>
        <v>0</v>
      </c>
      <c r="J63" s="693">
        <f>'15'!AC14</f>
        <v>0</v>
      </c>
      <c r="K63" s="693">
        <f>'15'!AD14</f>
        <v>0</v>
      </c>
    </row>
    <row r="64" spans="2:11" x14ac:dyDescent="0.25">
      <c r="B64" s="692" t="s">
        <v>7</v>
      </c>
      <c r="C64" s="184" t="str">
        <f t="shared" si="1"/>
        <v>Vietos projektų pareiškėjų ir vykdytojų mokymas, įgūdžių įgijimas</v>
      </c>
      <c r="D64" s="693">
        <f>'15'!W15</f>
        <v>15900</v>
      </c>
      <c r="E64" s="693">
        <f>'15'!X15</f>
        <v>0</v>
      </c>
      <c r="F64" s="693">
        <f>'15'!Y15</f>
        <v>0</v>
      </c>
      <c r="G64" s="693">
        <f>'15'!Z15</f>
        <v>0</v>
      </c>
      <c r="H64" s="693">
        <f>'15'!AA15</f>
        <v>0</v>
      </c>
      <c r="I64" s="693">
        <f>'15'!AB15</f>
        <v>0</v>
      </c>
      <c r="J64" s="693">
        <f>'15'!AC15</f>
        <v>0</v>
      </c>
      <c r="K64" s="693">
        <f>'15'!AD15</f>
        <v>0</v>
      </c>
    </row>
    <row r="65" spans="2:11" x14ac:dyDescent="0.25">
      <c r="B65" s="692" t="s">
        <v>8</v>
      </c>
      <c r="C65" s="184" t="str">
        <f t="shared" si="1"/>
        <v>Teritorinio VVG bendradarbiavimo skatinimas</v>
      </c>
      <c r="D65" s="693">
        <f>'15'!W16</f>
        <v>0</v>
      </c>
      <c r="E65" s="693">
        <f>'15'!X16</f>
        <v>0</v>
      </c>
      <c r="F65" s="693">
        <f>'15'!Y16</f>
        <v>0</v>
      </c>
      <c r="G65" s="693">
        <f>'15'!Z16</f>
        <v>0</v>
      </c>
      <c r="H65" s="693">
        <f>'15'!AA16</f>
        <v>0</v>
      </c>
      <c r="I65" s="693">
        <f>'15'!AB16</f>
        <v>0</v>
      </c>
      <c r="J65" s="693">
        <f>'15'!AC16</f>
        <v>0</v>
      </c>
      <c r="K65" s="693">
        <f>'15'!AD16</f>
        <v>0</v>
      </c>
    </row>
    <row r="66" spans="2:11" x14ac:dyDescent="0.25">
      <c r="B66" s="692" t="s">
        <v>9</v>
      </c>
      <c r="C66" s="184">
        <f t="shared" si="1"/>
        <v>0</v>
      </c>
      <c r="D66" s="693">
        <f>'15'!W17</f>
        <v>0</v>
      </c>
      <c r="E66" s="693">
        <f>'15'!X17</f>
        <v>0</v>
      </c>
      <c r="F66" s="693">
        <f>'15'!Y17</f>
        <v>0</v>
      </c>
      <c r="G66" s="693">
        <f>'15'!Z17</f>
        <v>0</v>
      </c>
      <c r="H66" s="693">
        <f>'15'!AA17</f>
        <v>0</v>
      </c>
      <c r="I66" s="693">
        <f>'15'!AB17</f>
        <v>0</v>
      </c>
      <c r="J66" s="693">
        <f>'15'!AC17</f>
        <v>0</v>
      </c>
      <c r="K66" s="693">
        <f>'15'!AD17</f>
        <v>0</v>
      </c>
    </row>
    <row r="67" spans="2:11" x14ac:dyDescent="0.25">
      <c r="B67" s="692" t="s">
        <v>43</v>
      </c>
      <c r="C67" s="184">
        <f t="shared" si="1"/>
        <v>0</v>
      </c>
      <c r="D67" s="693">
        <f>'15'!W18</f>
        <v>0</v>
      </c>
      <c r="E67" s="693">
        <f>'15'!X18</f>
        <v>0</v>
      </c>
      <c r="F67" s="693">
        <f>'15'!Y18</f>
        <v>0</v>
      </c>
      <c r="G67" s="693">
        <f>'15'!Z18</f>
        <v>0</v>
      </c>
      <c r="H67" s="693">
        <f>'15'!AA18</f>
        <v>0</v>
      </c>
      <c r="I67" s="693">
        <f>'15'!AB18</f>
        <v>0</v>
      </c>
      <c r="J67" s="693">
        <f>'15'!AC18</f>
        <v>0</v>
      </c>
      <c r="K67" s="693">
        <f>'15'!AD18</f>
        <v>0</v>
      </c>
    </row>
    <row r="68" spans="2:11" x14ac:dyDescent="0.25">
      <c r="B68" s="692" t="s">
        <v>44</v>
      </c>
      <c r="C68" s="184">
        <f t="shared" si="1"/>
        <v>0</v>
      </c>
      <c r="D68" s="693">
        <f>'15'!W19</f>
        <v>0</v>
      </c>
      <c r="E68" s="693">
        <f>'15'!X19</f>
        <v>0</v>
      </c>
      <c r="F68" s="693">
        <f>'15'!Y19</f>
        <v>0</v>
      </c>
      <c r="G68" s="693">
        <f>'15'!Z19</f>
        <v>0</v>
      </c>
      <c r="H68" s="693">
        <f>'15'!AA19</f>
        <v>0</v>
      </c>
      <c r="I68" s="693">
        <f>'15'!AB19</f>
        <v>0</v>
      </c>
      <c r="J68" s="693">
        <f>'15'!AC19</f>
        <v>0</v>
      </c>
      <c r="K68" s="693">
        <f>'15'!AD19</f>
        <v>0</v>
      </c>
    </row>
    <row r="69" spans="2:11" x14ac:dyDescent="0.25">
      <c r="B69" s="692" t="s">
        <v>45</v>
      </c>
      <c r="C69" s="184">
        <f t="shared" si="1"/>
        <v>0</v>
      </c>
      <c r="D69" s="693">
        <f>'15'!W20</f>
        <v>0</v>
      </c>
      <c r="E69" s="693">
        <f>'15'!X20</f>
        <v>0</v>
      </c>
      <c r="F69" s="693">
        <f>'15'!Y20</f>
        <v>0</v>
      </c>
      <c r="G69" s="693">
        <f>'15'!Z20</f>
        <v>0</v>
      </c>
      <c r="H69" s="693">
        <f>'15'!AA20</f>
        <v>0</v>
      </c>
      <c r="I69" s="693">
        <f>'15'!AB20</f>
        <v>0</v>
      </c>
      <c r="J69" s="693">
        <f>'15'!AC20</f>
        <v>0</v>
      </c>
      <c r="K69" s="693">
        <f>'15'!AD20</f>
        <v>0</v>
      </c>
    </row>
    <row r="70" spans="2:11" x14ac:dyDescent="0.25">
      <c r="B70" s="692" t="s">
        <v>46</v>
      </c>
      <c r="C70" s="184">
        <f t="shared" si="1"/>
        <v>0</v>
      </c>
      <c r="D70" s="693">
        <f>'15'!W21</f>
        <v>0</v>
      </c>
      <c r="E70" s="693">
        <f>'15'!X21</f>
        <v>0</v>
      </c>
      <c r="F70" s="693">
        <f>'15'!Y21</f>
        <v>0</v>
      </c>
      <c r="G70" s="693">
        <f>'15'!Z21</f>
        <v>0</v>
      </c>
      <c r="H70" s="693">
        <f>'15'!AA21</f>
        <v>0</v>
      </c>
      <c r="I70" s="693">
        <f>'15'!AB21</f>
        <v>0</v>
      </c>
      <c r="J70" s="693">
        <f>'15'!AC21</f>
        <v>0</v>
      </c>
      <c r="K70" s="693">
        <f>'15'!AD21</f>
        <v>0</v>
      </c>
    </row>
    <row r="71" spans="2:11" x14ac:dyDescent="0.25">
      <c r="B71" s="692" t="s">
        <v>47</v>
      </c>
      <c r="C71" s="184">
        <f t="shared" si="1"/>
        <v>0</v>
      </c>
      <c r="D71" s="693">
        <f>'15'!W22</f>
        <v>0</v>
      </c>
      <c r="E71" s="693">
        <f>'15'!X22</f>
        <v>0</v>
      </c>
      <c r="F71" s="693">
        <f>'15'!Y22</f>
        <v>0</v>
      </c>
      <c r="G71" s="693">
        <f>'15'!Z22</f>
        <v>0</v>
      </c>
      <c r="H71" s="693">
        <f>'15'!AA22</f>
        <v>0</v>
      </c>
      <c r="I71" s="693">
        <f>'15'!AB22</f>
        <v>0</v>
      </c>
      <c r="J71" s="693">
        <f>'15'!AC22</f>
        <v>0</v>
      </c>
      <c r="K71" s="693">
        <f>'15'!AD22</f>
        <v>0</v>
      </c>
    </row>
    <row r="72" spans="2:11" x14ac:dyDescent="0.25">
      <c r="B72" s="692" t="s">
        <v>48</v>
      </c>
      <c r="C72" s="184">
        <f t="shared" si="1"/>
        <v>0</v>
      </c>
      <c r="D72" s="693">
        <f>'15'!W23</f>
        <v>0</v>
      </c>
      <c r="E72" s="693">
        <f>'15'!X23</f>
        <v>0</v>
      </c>
      <c r="F72" s="693">
        <f>'15'!Y23</f>
        <v>0</v>
      </c>
      <c r="G72" s="693">
        <f>'15'!Z23</f>
        <v>0</v>
      </c>
      <c r="H72" s="693">
        <f>'15'!AA23</f>
        <v>0</v>
      </c>
      <c r="I72" s="693">
        <f>'15'!AB23</f>
        <v>0</v>
      </c>
      <c r="J72" s="693">
        <f>'15'!AC23</f>
        <v>0</v>
      </c>
      <c r="K72" s="693">
        <f>'15'!AD23</f>
        <v>0</v>
      </c>
    </row>
    <row r="73" spans="2:11" x14ac:dyDescent="0.25">
      <c r="B73" s="692" t="s">
        <v>49</v>
      </c>
      <c r="C73" s="184">
        <f t="shared" si="1"/>
        <v>0</v>
      </c>
      <c r="D73" s="693">
        <f>'15'!W24</f>
        <v>0</v>
      </c>
      <c r="E73" s="693">
        <f>'15'!X24</f>
        <v>0</v>
      </c>
      <c r="F73" s="693">
        <f>'15'!Y24</f>
        <v>0</v>
      </c>
      <c r="G73" s="693">
        <f>'15'!Z24</f>
        <v>0</v>
      </c>
      <c r="H73" s="693">
        <f>'15'!AA24</f>
        <v>0</v>
      </c>
      <c r="I73" s="693">
        <f>'15'!AB24</f>
        <v>0</v>
      </c>
      <c r="J73" s="693">
        <f>'15'!AC24</f>
        <v>0</v>
      </c>
      <c r="K73" s="693">
        <f>'15'!AD24</f>
        <v>0</v>
      </c>
    </row>
    <row r="74" spans="2:11" x14ac:dyDescent="0.25">
      <c r="B74" s="692" t="s">
        <v>50</v>
      </c>
      <c r="C74" s="184">
        <f t="shared" si="1"/>
        <v>0</v>
      </c>
      <c r="D74" s="693">
        <f>'15'!W25</f>
        <v>0</v>
      </c>
      <c r="E74" s="693">
        <f>'15'!X25</f>
        <v>0</v>
      </c>
      <c r="F74" s="693">
        <f>'15'!Y25</f>
        <v>0</v>
      </c>
      <c r="G74" s="693">
        <f>'15'!Z25</f>
        <v>0</v>
      </c>
      <c r="H74" s="693">
        <f>'15'!AA25</f>
        <v>0</v>
      </c>
      <c r="I74" s="693">
        <f>'15'!AB25</f>
        <v>0</v>
      </c>
      <c r="J74" s="693">
        <f>'15'!AC25</f>
        <v>0</v>
      </c>
      <c r="K74" s="693">
        <f>'15'!AD25</f>
        <v>0</v>
      </c>
    </row>
    <row r="75" spans="2:11" x14ac:dyDescent="0.25">
      <c r="B75" s="692" t="s">
        <v>51</v>
      </c>
      <c r="C75" s="184">
        <f t="shared" si="1"/>
        <v>0</v>
      </c>
      <c r="D75" s="693">
        <f>'15'!W26</f>
        <v>0</v>
      </c>
      <c r="E75" s="693">
        <f>'15'!X26</f>
        <v>0</v>
      </c>
      <c r="F75" s="693">
        <f>'15'!Y26</f>
        <v>0</v>
      </c>
      <c r="G75" s="693">
        <f>'15'!Z26</f>
        <v>0</v>
      </c>
      <c r="H75" s="693">
        <f>'15'!AA26</f>
        <v>0</v>
      </c>
      <c r="I75" s="693">
        <f>'15'!AB26</f>
        <v>0</v>
      </c>
      <c r="J75" s="693">
        <f>'15'!AC26</f>
        <v>0</v>
      </c>
      <c r="K75" s="693">
        <f>'15'!AD26</f>
        <v>0</v>
      </c>
    </row>
    <row r="76" spans="2:11" x14ac:dyDescent="0.25">
      <c r="B76" s="692" t="s">
        <v>52</v>
      </c>
      <c r="C76" s="184">
        <f t="shared" si="1"/>
        <v>0</v>
      </c>
      <c r="D76" s="693">
        <f>'15'!W27</f>
        <v>0</v>
      </c>
      <c r="E76" s="693">
        <f>'15'!X27</f>
        <v>0</v>
      </c>
      <c r="F76" s="693">
        <f>'15'!Y27</f>
        <v>0</v>
      </c>
      <c r="G76" s="693">
        <f>'15'!Z27</f>
        <v>0</v>
      </c>
      <c r="H76" s="693">
        <f>'15'!AA27</f>
        <v>0</v>
      </c>
      <c r="I76" s="693">
        <f>'15'!AB27</f>
        <v>0</v>
      </c>
      <c r="J76" s="693">
        <f>'15'!AC27</f>
        <v>0</v>
      </c>
      <c r="K76" s="693">
        <f>'15'!AD27</f>
        <v>0</v>
      </c>
    </row>
    <row r="77" spans="2:11" x14ac:dyDescent="0.25">
      <c r="B77" s="30"/>
      <c r="C77" s="30" t="s">
        <v>160</v>
      </c>
      <c r="D77" s="694">
        <f>'15'!W28</f>
        <v>15900</v>
      </c>
      <c r="E77" s="694">
        <f>'15'!X28</f>
        <v>0</v>
      </c>
      <c r="F77" s="694">
        <f>'15'!Y28</f>
        <v>0</v>
      </c>
      <c r="G77" s="694">
        <f>'15'!Z28</f>
        <v>0</v>
      </c>
      <c r="H77" s="694">
        <f>'15'!AA28</f>
        <v>0</v>
      </c>
      <c r="I77" s="694">
        <f>'15'!AB28</f>
        <v>0</v>
      </c>
      <c r="J77" s="694">
        <f>'15'!AC28</f>
        <v>0</v>
      </c>
      <c r="K77" s="694">
        <f>'15'!AD28</f>
        <v>0</v>
      </c>
    </row>
    <row r="78" spans="2:11" ht="30" customHeight="1" x14ac:dyDescent="0.25">
      <c r="B78" s="696" t="s">
        <v>1295</v>
      </c>
      <c r="C78" s="768" t="str">
        <f>'15'!C29</f>
        <v>Faktinis kvietimų skaičius konkrečiais metais gali nesutapti su lentelėje nurodytu. Konkrečių metų kvietimai suplanuojami rengiant metinį kvietimų grafiką, kuris skelbiamas VVG svetainėje.</v>
      </c>
      <c r="D78" s="768"/>
      <c r="E78" s="768"/>
      <c r="F78" s="768"/>
      <c r="G78" s="768"/>
      <c r="H78" s="768"/>
      <c r="I78" s="768"/>
      <c r="J78" s="768"/>
      <c r="K78" s="768"/>
    </row>
  </sheetData>
  <mergeCells count="9">
    <mergeCell ref="C78:K78"/>
    <mergeCell ref="D5:G5"/>
    <mergeCell ref="H5:K5"/>
    <mergeCell ref="D30:G30"/>
    <mergeCell ref="H30:K30"/>
    <mergeCell ref="D55:G55"/>
    <mergeCell ref="H55:K55"/>
    <mergeCell ref="C28:K28"/>
    <mergeCell ref="C53:K53"/>
  </mergeCells>
  <pageMargins left="0.70866141732283472" right="0.70866141732283472" top="0.74803149606299213" bottom="0.74803149606299213" header="0.31496062992125984" footer="0.31496062992125984"/>
  <pageSetup paperSize="9" scale="70" pageOrder="overThenDown" orientation="landscape" horizontalDpi="4294967293" verticalDpi="0" r:id="rId1"/>
  <rowBreaks count="2" manualBreakCount="2">
    <brk id="29" max="16383" man="1"/>
    <brk id="54"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A7441-8CA1-45DB-9EE9-5A00DCCFF5AC}">
  <sheetPr>
    <tabColor theme="8"/>
  </sheetPr>
  <dimension ref="A1:E144"/>
  <sheetViews>
    <sheetView workbookViewId="0">
      <selection activeCell="A7" sqref="A7"/>
    </sheetView>
  </sheetViews>
  <sheetFormatPr defaultColWidth="9.140625" defaultRowHeight="15.75" x14ac:dyDescent="0.25"/>
  <cols>
    <col min="1" max="1" width="95.85546875" style="54" customWidth="1"/>
    <col min="2" max="2" width="20.7109375" style="54" customWidth="1"/>
    <col min="3" max="3" width="52" style="55" customWidth="1"/>
    <col min="4" max="4" width="20.7109375" style="55" customWidth="1"/>
    <col min="5" max="16384" width="9.140625" style="55"/>
  </cols>
  <sheetData>
    <row r="1" spans="1:3" x14ac:dyDescent="0.25">
      <c r="A1" s="477" t="s">
        <v>1506</v>
      </c>
    </row>
    <row r="2" spans="1:3" x14ac:dyDescent="0.25">
      <c r="A2" s="73" t="s">
        <v>1507</v>
      </c>
    </row>
    <row r="3" spans="1:3" x14ac:dyDescent="0.25">
      <c r="A3" s="73" t="s">
        <v>1508</v>
      </c>
    </row>
    <row r="4" spans="1:3" x14ac:dyDescent="0.25">
      <c r="A4" s="73" t="s">
        <v>1620</v>
      </c>
    </row>
    <row r="6" spans="1:3" x14ac:dyDescent="0.25">
      <c r="A6" s="53" t="s">
        <v>41</v>
      </c>
    </row>
    <row r="7" spans="1:3" x14ac:dyDescent="0.25">
      <c r="A7" s="56" t="s">
        <v>27</v>
      </c>
      <c r="B7" s="730" t="s">
        <v>40</v>
      </c>
    </row>
    <row r="8" spans="1:3" x14ac:dyDescent="0.25">
      <c r="A8" s="57" t="s">
        <v>31</v>
      </c>
      <c r="B8" s="731" t="s">
        <v>1274</v>
      </c>
      <c r="C8" s="55" t="s">
        <v>212</v>
      </c>
    </row>
    <row r="9" spans="1:3" x14ac:dyDescent="0.25">
      <c r="A9" s="57" t="s">
        <v>32</v>
      </c>
      <c r="B9" s="58" t="s">
        <v>1275</v>
      </c>
      <c r="C9" s="55" t="s">
        <v>212</v>
      </c>
    </row>
    <row r="10" spans="1:3" x14ac:dyDescent="0.25">
      <c r="A10" s="57" t="s">
        <v>33</v>
      </c>
      <c r="B10" s="58" t="s">
        <v>1276</v>
      </c>
      <c r="C10" s="55" t="s">
        <v>212</v>
      </c>
    </row>
    <row r="11" spans="1:3" x14ac:dyDescent="0.25">
      <c r="A11" s="57" t="s">
        <v>1702</v>
      </c>
      <c r="B11" s="58" t="s">
        <v>1277</v>
      </c>
      <c r="C11" s="55" t="s">
        <v>212</v>
      </c>
    </row>
    <row r="12" spans="1:3" x14ac:dyDescent="0.25">
      <c r="A12" s="57" t="s">
        <v>34</v>
      </c>
      <c r="B12" s="58" t="s">
        <v>1278</v>
      </c>
      <c r="C12" s="55" t="s">
        <v>212</v>
      </c>
    </row>
    <row r="13" spans="1:3" x14ac:dyDescent="0.25">
      <c r="A13" s="57" t="s">
        <v>1695</v>
      </c>
      <c r="B13" s="58" t="s">
        <v>1279</v>
      </c>
      <c r="C13" s="55" t="s">
        <v>212</v>
      </c>
    </row>
    <row r="14" spans="1:3" x14ac:dyDescent="0.25">
      <c r="A14" s="57" t="s">
        <v>1696</v>
      </c>
      <c r="B14" s="58" t="s">
        <v>1280</v>
      </c>
      <c r="C14" s="55" t="s">
        <v>212</v>
      </c>
    </row>
    <row r="15" spans="1:3" x14ac:dyDescent="0.25">
      <c r="A15" s="57" t="s">
        <v>1704</v>
      </c>
      <c r="B15" s="58" t="s">
        <v>1281</v>
      </c>
      <c r="C15" s="55" t="s">
        <v>212</v>
      </c>
    </row>
    <row r="16" spans="1:3" x14ac:dyDescent="0.25">
      <c r="A16" s="57" t="s">
        <v>1697</v>
      </c>
      <c r="B16" s="58" t="s">
        <v>1282</v>
      </c>
      <c r="C16" s="55" t="s">
        <v>212</v>
      </c>
    </row>
    <row r="17" spans="1:3" x14ac:dyDescent="0.25">
      <c r="A17" s="57" t="s">
        <v>36</v>
      </c>
      <c r="B17" s="58" t="s">
        <v>35</v>
      </c>
      <c r="C17" s="55" t="s">
        <v>212</v>
      </c>
    </row>
    <row r="18" spans="1:3" x14ac:dyDescent="0.25">
      <c r="A18" s="57" t="s">
        <v>38</v>
      </c>
      <c r="B18" s="58" t="s">
        <v>37</v>
      </c>
      <c r="C18" s="55" t="s">
        <v>215</v>
      </c>
    </row>
    <row r="19" spans="1:3" x14ac:dyDescent="0.25">
      <c r="A19" s="59" t="s">
        <v>39</v>
      </c>
      <c r="B19" s="60" t="s">
        <v>1701</v>
      </c>
      <c r="C19" s="55" t="s">
        <v>215</v>
      </c>
    </row>
    <row r="22" spans="1:3" x14ac:dyDescent="0.25">
      <c r="A22" s="61" t="s">
        <v>458</v>
      </c>
    </row>
    <row r="23" spans="1:3" x14ac:dyDescent="0.25">
      <c r="A23" s="62" t="s">
        <v>77</v>
      </c>
    </row>
    <row r="24" spans="1:3" x14ac:dyDescent="0.25">
      <c r="A24" s="63" t="s">
        <v>76</v>
      </c>
    </row>
    <row r="27" spans="1:3" x14ac:dyDescent="0.25">
      <c r="A27" s="61" t="s">
        <v>459</v>
      </c>
    </row>
    <row r="28" spans="1:3" x14ac:dyDescent="0.25">
      <c r="A28" s="62" t="s">
        <v>232</v>
      </c>
    </row>
    <row r="29" spans="1:3" x14ac:dyDescent="0.25">
      <c r="A29" s="64" t="s">
        <v>233</v>
      </c>
    </row>
    <row r="30" spans="1:3" x14ac:dyDescent="0.25">
      <c r="A30" s="63" t="s">
        <v>76</v>
      </c>
    </row>
    <row r="31" spans="1:3" x14ac:dyDescent="0.25">
      <c r="A31" s="65"/>
    </row>
    <row r="32" spans="1:3" x14ac:dyDescent="0.25">
      <c r="A32" s="65"/>
    </row>
    <row r="33" spans="1:1" x14ac:dyDescent="0.25">
      <c r="A33" s="61" t="s">
        <v>1142</v>
      </c>
    </row>
    <row r="34" spans="1:1" x14ac:dyDescent="0.25">
      <c r="A34" s="62" t="s">
        <v>1097</v>
      </c>
    </row>
    <row r="35" spans="1:1" x14ac:dyDescent="0.25">
      <c r="A35" s="62" t="s">
        <v>1140</v>
      </c>
    </row>
    <row r="36" spans="1:1" x14ac:dyDescent="0.25">
      <c r="A36" s="189" t="s">
        <v>1141</v>
      </c>
    </row>
    <row r="37" spans="1:1" x14ac:dyDescent="0.25">
      <c r="A37" s="65"/>
    </row>
    <row r="39" spans="1:1" x14ac:dyDescent="0.25">
      <c r="A39" s="66" t="s">
        <v>379</v>
      </c>
    </row>
    <row r="40" spans="1:1" x14ac:dyDescent="0.25">
      <c r="A40" s="58" t="s">
        <v>1097</v>
      </c>
    </row>
    <row r="41" spans="1:1" x14ac:dyDescent="0.25">
      <c r="A41" s="64" t="s">
        <v>371</v>
      </c>
    </row>
    <row r="42" spans="1:1" x14ac:dyDescent="0.25">
      <c r="A42" s="64" t="s">
        <v>372</v>
      </c>
    </row>
    <row r="43" spans="1:1" x14ac:dyDescent="0.25">
      <c r="A43" s="58" t="s">
        <v>374</v>
      </c>
    </row>
    <row r="44" spans="1:1" x14ac:dyDescent="0.25">
      <c r="A44" s="58" t="s">
        <v>375</v>
      </c>
    </row>
    <row r="45" spans="1:1" x14ac:dyDescent="0.25">
      <c r="A45" s="58" t="s">
        <v>376</v>
      </c>
    </row>
    <row r="46" spans="1:1" x14ac:dyDescent="0.25">
      <c r="A46" s="64" t="s">
        <v>377</v>
      </c>
    </row>
    <row r="47" spans="1:1" x14ac:dyDescent="0.25">
      <c r="A47" s="58" t="s">
        <v>378</v>
      </c>
    </row>
    <row r="48" spans="1:1" x14ac:dyDescent="0.25">
      <c r="A48" s="58" t="s">
        <v>381</v>
      </c>
    </row>
    <row r="49" spans="1:1" x14ac:dyDescent="0.25">
      <c r="A49" s="58" t="s">
        <v>1499</v>
      </c>
    </row>
    <row r="50" spans="1:1" x14ac:dyDescent="0.25">
      <c r="A50" s="60" t="s">
        <v>373</v>
      </c>
    </row>
    <row r="53" spans="1:1" x14ac:dyDescent="0.25">
      <c r="A53" s="66" t="s">
        <v>644</v>
      </c>
    </row>
    <row r="54" spans="1:1" x14ac:dyDescent="0.25">
      <c r="A54" s="67" t="s">
        <v>386</v>
      </c>
    </row>
    <row r="55" spans="1:1" x14ac:dyDescent="0.25">
      <c r="A55" s="68" t="s">
        <v>387</v>
      </c>
    </row>
    <row r="56" spans="1:1" x14ac:dyDescent="0.25">
      <c r="A56" s="68" t="s">
        <v>388</v>
      </c>
    </row>
    <row r="57" spans="1:1" x14ac:dyDescent="0.25">
      <c r="A57" s="68" t="s">
        <v>389</v>
      </c>
    </row>
    <row r="58" spans="1:1" x14ac:dyDescent="0.25">
      <c r="A58" s="68" t="s">
        <v>390</v>
      </c>
    </row>
    <row r="59" spans="1:1" x14ac:dyDescent="0.25">
      <c r="A59" s="68" t="s">
        <v>391</v>
      </c>
    </row>
    <row r="60" spans="1:1" x14ac:dyDescent="0.25">
      <c r="A60" s="68" t="s">
        <v>392</v>
      </c>
    </row>
    <row r="61" spans="1:1" x14ac:dyDescent="0.25">
      <c r="A61" s="68" t="s">
        <v>393</v>
      </c>
    </row>
    <row r="62" spans="1:1" x14ac:dyDescent="0.25">
      <c r="A62" s="68" t="s">
        <v>394</v>
      </c>
    </row>
    <row r="63" spans="1:1" x14ac:dyDescent="0.25">
      <c r="A63" s="69" t="s">
        <v>395</v>
      </c>
    </row>
    <row r="64" spans="1:1" x14ac:dyDescent="0.25">
      <c r="A64"/>
    </row>
    <row r="66" spans="1:1" x14ac:dyDescent="0.25">
      <c r="A66" s="66" t="s">
        <v>399</v>
      </c>
    </row>
    <row r="67" spans="1:1" x14ac:dyDescent="0.25">
      <c r="A67" s="58" t="s">
        <v>1097</v>
      </c>
    </row>
    <row r="68" spans="1:1" x14ac:dyDescent="0.25">
      <c r="A68" s="58" t="str">
        <f>CONCATENATE('3'!B7,". ",'3'!C7)</f>
        <v>1 poreikis. Skatinti ekonominę plėtrą, kuriant darbo vietas, plečiant paslaugų spektrą, diegiant inovacijas, skaitmeninimą; turizmui palankios aplinkos plėtojimas</v>
      </c>
    </row>
    <row r="69" spans="1:1" x14ac:dyDescent="0.25">
      <c r="A69" s="58" t="str">
        <f>CONCATENATE('3'!B8,". ",'3'!C8)</f>
        <v>2 poreikis. Skatinti NVO verslumo iniciatyvas ir kitas veiklas, kurios didintų gyventojų užimtumą, stiprintų materialinę bazę, skatintų socialinę įtraukti</v>
      </c>
    </row>
    <row r="70" spans="1:1" x14ac:dyDescent="0.25">
      <c r="A70" s="58" t="str">
        <f>CONCATENATE('3'!B9,". ",'3'!C9)</f>
        <v xml:space="preserve">3 poreikis. </v>
      </c>
    </row>
    <row r="71" spans="1:1" x14ac:dyDescent="0.25">
      <c r="A71" s="58" t="str">
        <f>CONCATENATE('3'!B10,". ",'3'!C10)</f>
        <v xml:space="preserve">4 poreikis. </v>
      </c>
    </row>
    <row r="72" spans="1:1" x14ac:dyDescent="0.25">
      <c r="A72" s="58" t="str">
        <f>CONCATENATE('3'!B11,". ",'3'!C11)</f>
        <v xml:space="preserve">5 poreikis. </v>
      </c>
    </row>
    <row r="73" spans="1:1" x14ac:dyDescent="0.25">
      <c r="A73" s="58" t="str">
        <f>CONCATENATE('3'!B12,". ",'3'!C12)</f>
        <v xml:space="preserve">6 poreikis. </v>
      </c>
    </row>
    <row r="74" spans="1:1" x14ac:dyDescent="0.25">
      <c r="A74" s="58" t="str">
        <f>CONCATENATE('3'!B13,". ",'3'!C13)</f>
        <v xml:space="preserve">7 poreikis. </v>
      </c>
    </row>
    <row r="75" spans="1:1" x14ac:dyDescent="0.25">
      <c r="A75" s="58" t="str">
        <f>CONCATENATE('3'!B14,". ",'3'!C14)</f>
        <v xml:space="preserve">8 poreikis. </v>
      </c>
    </row>
    <row r="76" spans="1:1" x14ac:dyDescent="0.25">
      <c r="A76" s="58" t="str">
        <f>CONCATENATE('3'!B15,". ",'3'!C15)</f>
        <v xml:space="preserve">9 poreikis. </v>
      </c>
    </row>
    <row r="77" spans="1:1" x14ac:dyDescent="0.25">
      <c r="A77" s="58" t="str">
        <f>CONCATENATE('3'!B16,". ",'3'!C16)</f>
        <v xml:space="preserve">10 poreikis. </v>
      </c>
    </row>
    <row r="78" spans="1:1" x14ac:dyDescent="0.25">
      <c r="A78" s="58" t="str">
        <f>CONCATENATE('3'!B17,". ",'3'!C17)</f>
        <v xml:space="preserve">11 poreikis. </v>
      </c>
    </row>
    <row r="79" spans="1:1" x14ac:dyDescent="0.25">
      <c r="A79" s="58" t="str">
        <f>CONCATENATE('3'!B18,". ",'3'!C18)</f>
        <v xml:space="preserve">12 poreikis. </v>
      </c>
    </row>
    <row r="80" spans="1:1" x14ac:dyDescent="0.25">
      <c r="A80" s="58" t="str">
        <f>CONCATENATE('3'!B19,". ",'3'!C19)</f>
        <v xml:space="preserve">13 poreikis. </v>
      </c>
    </row>
    <row r="81" spans="1:5" x14ac:dyDescent="0.25">
      <c r="A81" s="58" t="str">
        <f>CONCATENATE('3'!B20,". ",'3'!C20)</f>
        <v xml:space="preserve">14 poreikis. </v>
      </c>
    </row>
    <row r="82" spans="1:5" x14ac:dyDescent="0.25">
      <c r="A82" s="58" t="str">
        <f>CONCATENATE('3'!B21,". ",'3'!C21)</f>
        <v xml:space="preserve">15 poreikis. </v>
      </c>
    </row>
    <row r="83" spans="1:5" x14ac:dyDescent="0.25">
      <c r="A83" s="58" t="str">
        <f>CONCATENATE('3'!B22,". ",'3'!C22)</f>
        <v xml:space="preserve">16 poreikis. </v>
      </c>
    </row>
    <row r="84" spans="1:5" x14ac:dyDescent="0.25">
      <c r="A84" s="58" t="str">
        <f>CONCATENATE('3'!B23,". ",'3'!C23)</f>
        <v xml:space="preserve">17 poreikis. </v>
      </c>
    </row>
    <row r="85" spans="1:5" x14ac:dyDescent="0.25">
      <c r="A85" s="58" t="str">
        <f>CONCATENATE('3'!B24,". ",'3'!C24)</f>
        <v xml:space="preserve">18 poreikis. </v>
      </c>
    </row>
    <row r="86" spans="1:5" x14ac:dyDescent="0.25">
      <c r="A86" s="58" t="str">
        <f>CONCATENATE('3'!B25,". ",'3'!C25)</f>
        <v xml:space="preserve">19 poreikis. </v>
      </c>
    </row>
    <row r="87" spans="1:5" x14ac:dyDescent="0.25">
      <c r="A87" s="60" t="str">
        <f>CONCATENATE('3'!B26,". ",'3'!C26)</f>
        <v xml:space="preserve">20 poreikis. </v>
      </c>
    </row>
    <row r="90" spans="1:5" x14ac:dyDescent="0.25">
      <c r="A90" s="70" t="s">
        <v>277</v>
      </c>
      <c r="B90" s="481" t="s">
        <v>364</v>
      </c>
      <c r="C90" s="479"/>
      <c r="D90" s="479"/>
      <c r="E90" s="480"/>
    </row>
    <row r="91" spans="1:5" x14ac:dyDescent="0.25">
      <c r="A91" s="71" t="s">
        <v>1097</v>
      </c>
      <c r="E91" s="72"/>
    </row>
    <row r="92" spans="1:5" x14ac:dyDescent="0.25">
      <c r="A92" s="71" t="s">
        <v>1123</v>
      </c>
      <c r="E92" s="72"/>
    </row>
    <row r="93" spans="1:5" ht="20.25" x14ac:dyDescent="0.3">
      <c r="A93" s="478" t="s">
        <v>275</v>
      </c>
      <c r="E93" s="72"/>
    </row>
    <row r="94" spans="1:5" x14ac:dyDescent="0.25">
      <c r="A94" s="71" t="str">
        <f>CONCATENATE(B94,". ",C94)</f>
        <v xml:space="preserve">g.3 . Skatinti verslų kūrimąsi kaime, žemės ūkio veiklos įvairinimą </v>
      </c>
      <c r="B94" s="73" t="s">
        <v>266</v>
      </c>
      <c r="C94" s="74" t="s">
        <v>267</v>
      </c>
      <c r="D94" s="74" t="s">
        <v>285</v>
      </c>
      <c r="E94" s="75" t="s">
        <v>363</v>
      </c>
    </row>
    <row r="95" spans="1:5" x14ac:dyDescent="0.25">
      <c r="A95" s="71" t="str">
        <f t="shared" ref="A95:A144" si="0">CONCATENATE(B95,". ",C95)</f>
        <v>h.1. Skatinti kaimo gyventojų ir kaimo bendruomenių verslo iniciatyvas</v>
      </c>
      <c r="B95" s="73" t="s">
        <v>268</v>
      </c>
      <c r="C95" s="74" t="s">
        <v>269</v>
      </c>
      <c r="D95" s="74" t="s">
        <v>341</v>
      </c>
      <c r="E95" s="75" t="s">
        <v>77</v>
      </c>
    </row>
    <row r="96" spans="1:5" x14ac:dyDescent="0.25">
      <c r="A96" s="71" t="str">
        <f t="shared" si="0"/>
        <v xml:space="preserve">h.2. Didinti kaimo gyventojų užimtumą ir  socialinę įtrauktį </v>
      </c>
      <c r="B96" s="73" t="s">
        <v>270</v>
      </c>
      <c r="C96" s="74" t="s">
        <v>271</v>
      </c>
      <c r="D96" s="74" t="s">
        <v>280</v>
      </c>
      <c r="E96" s="75" t="s">
        <v>77</v>
      </c>
    </row>
    <row r="97" spans="1:5" x14ac:dyDescent="0.25">
      <c r="A97" s="71" t="str">
        <f t="shared" si="0"/>
        <v xml:space="preserve">h.4 . Modernizuoti kaimo vietoves didinant gyvenimo sąlygų jose patrauklumą </v>
      </c>
      <c r="B97" s="73" t="s">
        <v>272</v>
      </c>
      <c r="C97" s="74" t="s">
        <v>273</v>
      </c>
      <c r="D97" s="74" t="s">
        <v>285</v>
      </c>
      <c r="E97" s="75" t="s">
        <v>363</v>
      </c>
    </row>
    <row r="98" spans="1:5" x14ac:dyDescent="0.25">
      <c r="A98" s="71" t="str">
        <f t="shared" si="0"/>
        <v>h.5. Skatinti bioekonomikos verslus</v>
      </c>
      <c r="B98" s="73" t="s">
        <v>274</v>
      </c>
      <c r="C98" s="74" t="s">
        <v>10</v>
      </c>
      <c r="D98" s="74" t="s">
        <v>290</v>
      </c>
      <c r="E98" s="75" t="s">
        <v>77</v>
      </c>
    </row>
    <row r="99" spans="1:5" ht="20.25" x14ac:dyDescent="0.3">
      <c r="A99" s="478" t="s">
        <v>276</v>
      </c>
      <c r="B99" s="73"/>
      <c r="C99" s="74"/>
      <c r="D99" s="74"/>
      <c r="E99" s="75"/>
    </row>
    <row r="100" spans="1:5" x14ac:dyDescent="0.25">
      <c r="A100" s="71" t="str">
        <f t="shared" si="0"/>
        <v>a.1. Palaikyti žemės ūkio veiklos tęstinumą ir tvarumą</v>
      </c>
      <c r="B100" s="73" t="s">
        <v>278</v>
      </c>
      <c r="C100" s="74" t="s">
        <v>279</v>
      </c>
      <c r="D100" s="74" t="s">
        <v>280</v>
      </c>
      <c r="E100" s="75" t="s">
        <v>77</v>
      </c>
    </row>
    <row r="101" spans="1:5" x14ac:dyDescent="0.25">
      <c r="A101" s="71" t="str">
        <f t="shared" si="0"/>
        <v xml:space="preserve">a.2. Didinti mažų ir vidutinių ūkių gyvybingumą labiau remiant jų pajamas </v>
      </c>
      <c r="B101" s="73" t="s">
        <v>281</v>
      </c>
      <c r="C101" s="74" t="s">
        <v>282</v>
      </c>
      <c r="D101" s="74" t="s">
        <v>280</v>
      </c>
      <c r="E101" s="75" t="s">
        <v>77</v>
      </c>
    </row>
    <row r="102" spans="1:5" x14ac:dyDescent="0.25">
      <c r="A102" s="71" t="str">
        <f t="shared" si="0"/>
        <v xml:space="preserve">a.3. Palaikyti ekonominius sunkumus patiriančių žemės ūkio sektorių gamybos lygį </v>
      </c>
      <c r="B102" s="73" t="s">
        <v>283</v>
      </c>
      <c r="C102" s="74" t="s">
        <v>284</v>
      </c>
      <c r="D102" s="74" t="s">
        <v>285</v>
      </c>
      <c r="E102" s="75" t="s">
        <v>77</v>
      </c>
    </row>
    <row r="103" spans="1:5" x14ac:dyDescent="0.25">
      <c r="A103" s="71" t="str">
        <f t="shared" si="0"/>
        <v>a.4. Padidinti jaunųjų ūkininkų ūkių ekonominį pajėgumą</v>
      </c>
      <c r="B103" s="73" t="s">
        <v>286</v>
      </c>
      <c r="C103" s="74" t="s">
        <v>287</v>
      </c>
      <c r="D103" s="74" t="s">
        <v>280</v>
      </c>
      <c r="E103" s="75" t="s">
        <v>77</v>
      </c>
    </row>
    <row r="104" spans="1:5" x14ac:dyDescent="0.25">
      <c r="A104" s="71" t="str">
        <f t="shared" si="0"/>
        <v>a.5. Didinti žemės ūkio subjektų galimybes pasinaudoti alternatyviais finansiniais ištekliais</v>
      </c>
      <c r="B104" s="73" t="s">
        <v>288</v>
      </c>
      <c r="C104" s="74" t="s">
        <v>289</v>
      </c>
      <c r="D104" s="74" t="s">
        <v>290</v>
      </c>
      <c r="E104" s="75" t="s">
        <v>77</v>
      </c>
    </row>
    <row r="105" spans="1:5" x14ac:dyDescent="0.25">
      <c r="A105" s="71" t="str">
        <f t="shared" si="0"/>
        <v xml:space="preserve">a.6. Skatinti rizikų valdymo priemonių taikymą ūkiuose </v>
      </c>
      <c r="B105" s="73" t="s">
        <v>291</v>
      </c>
      <c r="C105" s="74" t="s">
        <v>292</v>
      </c>
      <c r="D105" s="74" t="s">
        <v>290</v>
      </c>
      <c r="E105" s="75" t="s">
        <v>77</v>
      </c>
    </row>
    <row r="106" spans="1:5" x14ac:dyDescent="0.25">
      <c r="A106" s="71" t="str">
        <f t="shared" si="0"/>
        <v>a.7. Palaikyti ūkių ekonominį ir aplinkosauginį tvarumą vietovėse, turinčiose gamtinių ir kt. kliūčių</v>
      </c>
      <c r="B106" s="73" t="s">
        <v>293</v>
      </c>
      <c r="C106" s="74" t="s">
        <v>294</v>
      </c>
      <c r="D106" s="74" t="s">
        <v>285</v>
      </c>
      <c r="E106" s="75" t="s">
        <v>77</v>
      </c>
    </row>
    <row r="107" spans="1:5" x14ac:dyDescent="0.25">
      <c r="A107" s="71" t="str">
        <f t="shared" si="0"/>
        <v xml:space="preserve">b.1. Skatinti aukštesnės pridėtinės vertės žemės ūkio produktų gamybą, visų pirma remiant perdirbimą  </v>
      </c>
      <c r="B107" s="73" t="s">
        <v>295</v>
      </c>
      <c r="C107" s="74" t="s">
        <v>296</v>
      </c>
      <c r="D107" s="74" t="s">
        <v>285</v>
      </c>
      <c r="E107" s="75" t="s">
        <v>77</v>
      </c>
    </row>
    <row r="108" spans="1:5" x14ac:dyDescent="0.25">
      <c r="A108" s="71" t="str">
        <f t="shared" si="0"/>
        <v>b.2. Didinti inovatyvių / pažangių technologijų diegimą ūkiuose</v>
      </c>
      <c r="B108" s="73" t="s">
        <v>297</v>
      </c>
      <c r="C108" s="74" t="s">
        <v>298</v>
      </c>
      <c r="D108" s="74" t="s">
        <v>280</v>
      </c>
      <c r="E108" s="75" t="s">
        <v>77</v>
      </c>
    </row>
    <row r="109" spans="1:5" x14ac:dyDescent="0.25">
      <c r="A109" s="71" t="str">
        <f t="shared" si="0"/>
        <v>b.3. Atnaujinti esamas melioracijos sistemas, pertvarkant į reguliuojamas</v>
      </c>
      <c r="B109" s="73" t="s">
        <v>299</v>
      </c>
      <c r="C109" s="74" t="s">
        <v>300</v>
      </c>
      <c r="D109" s="74" t="s">
        <v>280</v>
      </c>
      <c r="E109" s="75" t="s">
        <v>77</v>
      </c>
    </row>
    <row r="110" spans="1:5" x14ac:dyDescent="0.25">
      <c r="A110" s="71" t="str">
        <f t="shared" si="0"/>
        <v>b.4. Skatinti beatliekinę veiklą ūkiuose</v>
      </c>
      <c r="B110" s="73" t="s">
        <v>301</v>
      </c>
      <c r="C110" s="74" t="s">
        <v>302</v>
      </c>
      <c r="D110" s="74" t="s">
        <v>285</v>
      </c>
      <c r="E110" s="75" t="s">
        <v>77</v>
      </c>
    </row>
    <row r="111" spans="1:5" x14ac:dyDescent="0.25">
      <c r="A111" s="71" t="str">
        <f t="shared" si="0"/>
        <v>b.5. Skatinti novatoriškų (naujoviškų) produktų iš biomasės gamybą</v>
      </c>
      <c r="B111" s="73" t="s">
        <v>303</v>
      </c>
      <c r="C111" s="74" t="s">
        <v>304</v>
      </c>
      <c r="D111" s="74" t="s">
        <v>285</v>
      </c>
      <c r="E111" s="75" t="s">
        <v>77</v>
      </c>
    </row>
    <row r="112" spans="1:5" x14ac:dyDescent="0.25">
      <c r="A112" s="71" t="str">
        <f t="shared" si="0"/>
        <v>c.1. Skatinti ūkių bendradarbiavimą, įskaitant gamintojų organizacijų kūrimąsi</v>
      </c>
      <c r="B112" s="73" t="s">
        <v>305</v>
      </c>
      <c r="C112" s="74" t="s">
        <v>306</v>
      </c>
      <c r="D112" s="74" t="s">
        <v>285</v>
      </c>
      <c r="E112" s="75" t="s">
        <v>77</v>
      </c>
    </row>
    <row r="113" spans="1:5" x14ac:dyDescent="0.25">
      <c r="A113" s="71" t="str">
        <f t="shared" si="0"/>
        <v>c.2. Didinti ūkininkų derybinę galią, ypač dalyvaujant trumpose tiekimo grandinėse</v>
      </c>
      <c r="B113" s="73" t="s">
        <v>307</v>
      </c>
      <c r="C113" s="74" t="s">
        <v>308</v>
      </c>
      <c r="D113" s="74" t="s">
        <v>280</v>
      </c>
      <c r="E113" s="75" t="s">
        <v>77</v>
      </c>
    </row>
    <row r="114" spans="1:5" x14ac:dyDescent="0.25">
      <c r="A114" s="71" t="str">
        <f t="shared" si="0"/>
        <v>c.3. Skatinti kooperatyvus teikti paslaugas savo nariams, pritaikant dalijimosi ekonomikos principus</v>
      </c>
      <c r="B114" s="73" t="s">
        <v>309</v>
      </c>
      <c r="C114" s="74" t="s">
        <v>310</v>
      </c>
      <c r="D114" s="74" t="s">
        <v>290</v>
      </c>
      <c r="E114" s="75" t="s">
        <v>77</v>
      </c>
    </row>
    <row r="115" spans="1:5" x14ac:dyDescent="0.25">
      <c r="A115" s="71" t="str">
        <f t="shared" si="0"/>
        <v>c.4. Skatinti ūkio subjektus gaminti aukštesnės pridėtinės vertės produkciją</v>
      </c>
      <c r="B115" s="73" t="s">
        <v>311</v>
      </c>
      <c r="C115" s="74" t="s">
        <v>312</v>
      </c>
      <c r="D115" s="74" t="s">
        <v>285</v>
      </c>
      <c r="E115" s="75" t="s">
        <v>77</v>
      </c>
    </row>
    <row r="116" spans="1:5" x14ac:dyDescent="0.25">
      <c r="A116" s="71" t="str">
        <f t="shared" si="0"/>
        <v xml:space="preserve">d.1. Didinti ŠESD absorbavimą skatinant miškų veisimą </v>
      </c>
      <c r="B116" s="73" t="s">
        <v>313</v>
      </c>
      <c r="C116" s="74" t="s">
        <v>314</v>
      </c>
      <c r="D116" s="74" t="s">
        <v>285</v>
      </c>
      <c r="E116" s="75" t="s">
        <v>77</v>
      </c>
    </row>
    <row r="117" spans="1:5" x14ac:dyDescent="0.25">
      <c r="A117" s="71" t="str">
        <f t="shared" si="0"/>
        <v>d.2. Taikyti technologijas mažinančias ŠESD emisijas ir didinančias organinės anglies kiekį dirvožemyje</v>
      </c>
      <c r="B117" s="73" t="s">
        <v>315</v>
      </c>
      <c r="C117" s="74" t="s">
        <v>316</v>
      </c>
      <c r="D117" s="74" t="s">
        <v>285</v>
      </c>
      <c r="E117" s="75" t="s">
        <v>77</v>
      </c>
    </row>
    <row r="118" spans="1:5" x14ac:dyDescent="0.25">
      <c r="A118" s="71" t="str">
        <f t="shared" si="0"/>
        <v>d.3. Mažinti ŠESD emisijas nusausintuose šlapynėse ir durpynuose</v>
      </c>
      <c r="B118" s="73" t="s">
        <v>317</v>
      </c>
      <c r="C118" s="74" t="s">
        <v>318</v>
      </c>
      <c r="D118" s="74" t="s">
        <v>290</v>
      </c>
      <c r="E118" s="75" t="s">
        <v>77</v>
      </c>
    </row>
    <row r="119" spans="1:5" x14ac:dyDescent="0.25">
      <c r="A119" s="71" t="str">
        <f t="shared" si="0"/>
        <v>d.4. Didinti ūkių atsparumą dėl klimato kaitos kylančiai rizikai taikant modernias vandentvarkos sistemas</v>
      </c>
      <c r="B119" s="73" t="s">
        <v>319</v>
      </c>
      <c r="C119" s="74" t="s">
        <v>320</v>
      </c>
      <c r="D119" s="74" t="s">
        <v>290</v>
      </c>
      <c r="E119" s="75" t="s">
        <v>77</v>
      </c>
    </row>
    <row r="120" spans="1:5" x14ac:dyDescent="0.25">
      <c r="A120" s="71" t="str">
        <f t="shared" si="0"/>
        <v>d.5. Didinti gyvulių mėšlo ir kitų šalutinių žemės ūkio produktų panaudojimą energijos gamybai</v>
      </c>
      <c r="B120" s="73" t="s">
        <v>321</v>
      </c>
      <c r="C120" s="74" t="s">
        <v>322</v>
      </c>
      <c r="D120" s="74" t="s">
        <v>290</v>
      </c>
      <c r="E120" s="75" t="s">
        <v>363</v>
      </c>
    </row>
    <row r="121" spans="1:5" x14ac:dyDescent="0.25">
      <c r="A121" s="71" t="str">
        <f t="shared" si="0"/>
        <v>e.1. Taikyti žemės ūkio praktikas, kurios stabdytų dirvožemio eroziją, ypač dirbamuose šlaituose</v>
      </c>
      <c r="B121" s="73" t="s">
        <v>323</v>
      </c>
      <c r="C121" s="74" t="s">
        <v>324</v>
      </c>
      <c r="D121" s="74" t="s">
        <v>280</v>
      </c>
      <c r="E121" s="75" t="s">
        <v>77</v>
      </c>
    </row>
    <row r="122" spans="1:5" x14ac:dyDescent="0.25">
      <c r="A122" s="71" t="str">
        <f t="shared" si="0"/>
        <v>e.2. Mažinti tręšimą mineralinėmis trąšomis ir didinti tvarių mėšlo tvarkymo technologijų naudojimą</v>
      </c>
      <c r="B122" s="73" t="s">
        <v>325</v>
      </c>
      <c r="C122" s="74" t="s">
        <v>326</v>
      </c>
      <c r="D122" s="74" t="s">
        <v>280</v>
      </c>
      <c r="E122" s="75" t="s">
        <v>77</v>
      </c>
    </row>
    <row r="123" spans="1:5" x14ac:dyDescent="0.25">
      <c r="A123" s="71" t="str">
        <f t="shared" si="0"/>
        <v>e.3. Gerinti paviršinio vandens kokybę, ypač rizikos vandenų teritorijose</v>
      </c>
      <c r="B123" s="73" t="s">
        <v>327</v>
      </c>
      <c r="C123" s="74" t="s">
        <v>328</v>
      </c>
      <c r="D123" s="74" t="s">
        <v>280</v>
      </c>
      <c r="E123" s="75" t="s">
        <v>77</v>
      </c>
    </row>
    <row r="124" spans="1:5" x14ac:dyDescent="0.25">
      <c r="A124" s="71" t="str">
        <f t="shared" si="0"/>
        <v>f.1. Gerinti biologinės įvairovės būklę žemės ūkio naudmenose, taikant tvarias žemės ūkio praktikas</v>
      </c>
      <c r="B124" s="73" t="s">
        <v>329</v>
      </c>
      <c r="C124" s="74" t="s">
        <v>330</v>
      </c>
      <c r="D124" s="74" t="s">
        <v>285</v>
      </c>
      <c r="E124" s="75" t="s">
        <v>77</v>
      </c>
    </row>
    <row r="125" spans="1:5" x14ac:dyDescent="0.25">
      <c r="A125" s="71" t="str">
        <f t="shared" si="0"/>
        <v>f.2. Gerinti su žemės ūkiu ir miškais susijusių buveinių būklę</v>
      </c>
      <c r="B125" s="73" t="s">
        <v>331</v>
      </c>
      <c r="C125" s="74" t="s">
        <v>332</v>
      </c>
      <c r="D125" s="74" t="s">
        <v>280</v>
      </c>
      <c r="E125" s="75" t="s">
        <v>77</v>
      </c>
    </row>
    <row r="126" spans="1:5" x14ac:dyDescent="0.25">
      <c r="A126" s="71" t="str">
        <f t="shared" si="0"/>
        <v>f.3. Saugoti biologinės įvairovės apsaugos požiūriu vertingus agrarinio kraštovaizdžio elementus</v>
      </c>
      <c r="B126" s="73" t="s">
        <v>333</v>
      </c>
      <c r="C126" s="74" t="s">
        <v>334</v>
      </c>
      <c r="D126" s="74" t="s">
        <v>285</v>
      </c>
      <c r="E126" s="75" t="s">
        <v>77</v>
      </c>
    </row>
    <row r="127" spans="1:5" x14ac:dyDescent="0.25">
      <c r="A127" s="71" t="str">
        <f t="shared" si="0"/>
        <v>g.1. Pritraukti ir išlaikyti jaunus žmones, įskaitant jaunuosius ūkininkus, kaimo vietovėse</v>
      </c>
      <c r="B127" s="73" t="s">
        <v>335</v>
      </c>
      <c r="C127" s="74" t="s">
        <v>336</v>
      </c>
      <c r="D127" s="74" t="s">
        <v>280</v>
      </c>
      <c r="E127" s="75" t="s">
        <v>77</v>
      </c>
    </row>
    <row r="128" spans="1:5" x14ac:dyDescent="0.25">
      <c r="A128" s="71" t="str">
        <f t="shared" si="0"/>
        <v>g.2 . Gerinti jaunųjų ūkininkų žinių ir įgūdžių lygį, sudarant galimybę jiems mokytis, gauti konsultacijas</v>
      </c>
      <c r="B128" s="73" t="s">
        <v>337</v>
      </c>
      <c r="C128" s="74" t="s">
        <v>338</v>
      </c>
      <c r="D128" s="74" t="s">
        <v>280</v>
      </c>
      <c r="E128" s="75" t="s">
        <v>77</v>
      </c>
    </row>
    <row r="129" spans="1:5" x14ac:dyDescent="0.25">
      <c r="A129" s="71" t="str">
        <f t="shared" si="0"/>
        <v>g.4 . Didinti jaunųjų ūkininkų prieinamumą prie žemės ir finansinių išteklių</v>
      </c>
      <c r="B129" s="73" t="s">
        <v>339</v>
      </c>
      <c r="C129" s="74" t="s">
        <v>340</v>
      </c>
      <c r="D129" s="74" t="s">
        <v>280</v>
      </c>
      <c r="E129" s="75" t="s">
        <v>363</v>
      </c>
    </row>
    <row r="130" spans="1:5" x14ac:dyDescent="0.25">
      <c r="A130" s="71" t="str">
        <f t="shared" si="0"/>
        <v>h.7. Skatinti miškuose tvarią ūkinę veiklą</v>
      </c>
      <c r="B130" s="73" t="s">
        <v>342</v>
      </c>
      <c r="C130" s="74" t="s">
        <v>343</v>
      </c>
      <c r="D130" s="74" t="s">
        <v>290</v>
      </c>
      <c r="E130" s="75" t="s">
        <v>76</v>
      </c>
    </row>
    <row r="131" spans="1:5" x14ac:dyDescent="0.25">
      <c r="A131" s="71" t="str">
        <f t="shared" si="0"/>
        <v>i.1. Skatinti saugių, ekologiškų, aukštos ir išskirtinės kokybės žemės ūkio ir maisto produktų vartojimą</v>
      </c>
      <c r="B131" s="73" t="s">
        <v>344</v>
      </c>
      <c r="C131" s="74" t="s">
        <v>345</v>
      </c>
      <c r="D131" s="74" t="s">
        <v>285</v>
      </c>
      <c r="E131" s="75" t="s">
        <v>77</v>
      </c>
    </row>
    <row r="132" spans="1:5" x14ac:dyDescent="0.25">
      <c r="A132" s="71" t="str">
        <f t="shared" si="0"/>
        <v>i.2. Skatinti ūkiuose taikyti integruotas kenksmingųjųų organizmų kontrolės praktikas</v>
      </c>
      <c r="B132" s="73" t="s">
        <v>346</v>
      </c>
      <c r="C132" s="74" t="s">
        <v>347</v>
      </c>
      <c r="D132" s="74" t="s">
        <v>290</v>
      </c>
      <c r="E132" s="75" t="s">
        <v>77</v>
      </c>
    </row>
    <row r="133" spans="1:5" x14ac:dyDescent="0.25">
      <c r="A133" s="71" t="str">
        <f t="shared" si="0"/>
        <v>i.3. Skatinti ūkinių gyvūnų laikytojus prisiimti aukštesnius gyvūnų gerovės standartus</v>
      </c>
      <c r="B133" s="73" t="s">
        <v>348</v>
      </c>
      <c r="C133" s="74" t="s">
        <v>349</v>
      </c>
      <c r="D133" s="74" t="s">
        <v>290</v>
      </c>
      <c r="E133" s="75" t="s">
        <v>77</v>
      </c>
    </row>
    <row r="134" spans="1:5" x14ac:dyDescent="0.25">
      <c r="A134" s="71" t="str">
        <f t="shared" si="0"/>
        <v>i.4. Gerinti institucijų, atsakingų už augalų ir gyvūnų ligų prevenciją ir kontrolę, aprūpinimą įranga</v>
      </c>
      <c r="B134" s="73" t="s">
        <v>350</v>
      </c>
      <c r="C134" s="74" t="s">
        <v>351</v>
      </c>
      <c r="D134" s="74" t="s">
        <v>290</v>
      </c>
      <c r="E134" s="75" t="s">
        <v>76</v>
      </c>
    </row>
    <row r="135" spans="1:5" x14ac:dyDescent="0.25">
      <c r="A135" s="71" t="str">
        <f t="shared" si="0"/>
        <v>i.5. Stiprinti prevencinių biosaugos priemonių taikymą, mažinant gyvulių infekcinių susirgimų riziką</v>
      </c>
      <c r="B135" s="73" t="s">
        <v>352</v>
      </c>
      <c r="C135" s="74" t="s">
        <v>353</v>
      </c>
      <c r="D135" s="74" t="s">
        <v>285</v>
      </c>
      <c r="E135" s="75" t="s">
        <v>77</v>
      </c>
    </row>
    <row r="136" spans="1:5" x14ac:dyDescent="0.25">
      <c r="A136" s="71" t="str">
        <f t="shared" si="0"/>
        <v>k.1. Didinti žinių ir inovacijų sklaidą žemės ūkyje</v>
      </c>
      <c r="B136" s="73" t="s">
        <v>354</v>
      </c>
      <c r="C136" s="74" t="s">
        <v>355</v>
      </c>
      <c r="D136" s="74" t="s">
        <v>356</v>
      </c>
      <c r="E136" s="75" t="s">
        <v>77</v>
      </c>
    </row>
    <row r="137" spans="1:5" x14ac:dyDescent="0.25">
      <c r="A137" s="71" t="str">
        <f t="shared" si="0"/>
        <v>k.2. Didinti konsultavimo paslaugų formų įvairovę, geriau užtikrinti jų atitikimą ūkininkų poreikiams</v>
      </c>
      <c r="B137" s="73" t="s">
        <v>357</v>
      </c>
      <c r="C137" s="74" t="s">
        <v>358</v>
      </c>
      <c r="D137" s="74" t="s">
        <v>356</v>
      </c>
      <c r="E137" s="75" t="s">
        <v>77</v>
      </c>
    </row>
    <row r="138" spans="1:5" x14ac:dyDescent="0.25">
      <c r="A138" s="71" t="str">
        <f t="shared" si="0"/>
        <v>k.3. Užtikrinti aukštą konsultantų kompetenciją ir jų teikiamų konsultacijų kokybę</v>
      </c>
      <c r="B138" s="73" t="s">
        <v>359</v>
      </c>
      <c r="C138" s="74" t="s">
        <v>360</v>
      </c>
      <c r="D138" s="74" t="s">
        <v>356</v>
      </c>
      <c r="E138" s="75" t="s">
        <v>77</v>
      </c>
    </row>
    <row r="139" spans="1:5" x14ac:dyDescent="0.25">
      <c r="A139" s="71" t="str">
        <f t="shared" si="0"/>
        <v xml:space="preserve">k.4. Mažinti skaitmeninę atskirtį žemės ūkyje ir kaimo vietovėse </v>
      </c>
      <c r="B139" s="73" t="s">
        <v>361</v>
      </c>
      <c r="C139" s="74" t="s">
        <v>362</v>
      </c>
      <c r="D139" s="74" t="s">
        <v>356</v>
      </c>
      <c r="E139" s="75" t="s">
        <v>77</v>
      </c>
    </row>
    <row r="140" spans="1:5" x14ac:dyDescent="0.25">
      <c r="A140" s="71" t="str">
        <f t="shared" si="0"/>
        <v xml:space="preserve">. </v>
      </c>
      <c r="B140" s="73"/>
      <c r="C140" s="74"/>
      <c r="D140" s="74"/>
      <c r="E140" s="75"/>
    </row>
    <row r="141" spans="1:5" x14ac:dyDescent="0.25">
      <c r="A141" s="71" t="str">
        <f t="shared" si="0"/>
        <v xml:space="preserve">. </v>
      </c>
      <c r="B141" s="73"/>
      <c r="C141" s="74"/>
      <c r="D141" s="74"/>
      <c r="E141" s="75"/>
    </row>
    <row r="142" spans="1:5" x14ac:dyDescent="0.25">
      <c r="A142" s="71" t="str">
        <f t="shared" si="0"/>
        <v xml:space="preserve">. </v>
      </c>
      <c r="B142" s="73"/>
      <c r="C142" s="74"/>
      <c r="D142" s="74"/>
      <c r="E142" s="75"/>
    </row>
    <row r="143" spans="1:5" x14ac:dyDescent="0.25">
      <c r="A143" s="71" t="str">
        <f t="shared" si="0"/>
        <v xml:space="preserve">. </v>
      </c>
      <c r="B143" s="73"/>
      <c r="C143" s="74"/>
      <c r="D143" s="74"/>
      <c r="E143" s="75"/>
    </row>
    <row r="144" spans="1:5" x14ac:dyDescent="0.25">
      <c r="A144" s="76" t="str">
        <f t="shared" si="0"/>
        <v xml:space="preserve">. </v>
      </c>
      <c r="B144" s="77"/>
      <c r="C144" s="78"/>
      <c r="D144" s="78"/>
      <c r="E144" s="79"/>
    </row>
  </sheetData>
  <sheetProtection algorithmName="SHA-512" hashValue="KoJAzciWhN1ZPIuMuE1Uj3PP/ugKySxTKYNK78POxDImLmA1vkqWRJC84jEiLJmeNwAPgVt8r938yhQFibqQwQ==" saltValue="Ksbo6afD3ctP70QbhK+F6w==" spinCount="100000" sheet="1" objects="1" scenarios="1"/>
  <phoneticPr fontId="8" type="noConversion"/>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631C-E2EE-46E0-9E0E-3E13C646E291}">
  <dimension ref="A1:Y60"/>
  <sheetViews>
    <sheetView zoomScaleNormal="100" workbookViewId="0">
      <selection activeCell="B7" sqref="B7:E50"/>
    </sheetView>
  </sheetViews>
  <sheetFormatPr defaultColWidth="9.140625" defaultRowHeight="15" x14ac:dyDescent="0.25"/>
  <cols>
    <col min="1" max="1" width="8.7109375" style="13" customWidth="1"/>
    <col min="2" max="2" width="10.7109375" style="13" customWidth="1"/>
    <col min="3" max="3" width="80.7109375" style="383" customWidth="1"/>
    <col min="4" max="4" width="20.7109375" style="386" customWidth="1"/>
    <col min="5" max="5" width="12.7109375" style="15" customWidth="1"/>
    <col min="6" max="25" width="15.7109375" style="13" customWidth="1"/>
    <col min="26" max="16384" width="9.140625" style="13"/>
  </cols>
  <sheetData>
    <row r="1" spans="1:25" s="38" customFormat="1" ht="18.75" x14ac:dyDescent="0.25">
      <c r="A1" s="36" t="s">
        <v>709</v>
      </c>
      <c r="B1" s="36" t="s">
        <v>398</v>
      </c>
      <c r="C1" s="122"/>
      <c r="D1" s="465"/>
      <c r="E1" s="37"/>
      <c r="F1" s="36"/>
      <c r="G1" s="36"/>
      <c r="H1" s="36"/>
      <c r="I1" s="36"/>
      <c r="J1" s="36"/>
      <c r="K1" s="36"/>
      <c r="L1" s="36"/>
      <c r="M1" s="36"/>
      <c r="N1" s="36"/>
      <c r="O1" s="36"/>
      <c r="P1" s="36"/>
      <c r="Q1" s="36"/>
      <c r="R1" s="36"/>
      <c r="S1" s="36"/>
      <c r="T1" s="36"/>
      <c r="U1" s="36"/>
      <c r="V1" s="36"/>
      <c r="W1" s="36"/>
      <c r="X1" s="36"/>
      <c r="Y1" s="36"/>
    </row>
    <row r="2" spans="1:25" customFormat="1" x14ac:dyDescent="0.25">
      <c r="C2" s="158"/>
      <c r="D2" s="158"/>
    </row>
    <row r="3" spans="1:25" x14ac:dyDescent="0.25">
      <c r="A3" s="1"/>
      <c r="B3" s="140" t="s">
        <v>1272</v>
      </c>
      <c r="C3" s="385" t="str">
        <f>'1'!C8</f>
        <v>RASE</v>
      </c>
      <c r="D3" s="466"/>
      <c r="E3" s="18"/>
      <c r="F3" s="1"/>
      <c r="G3" s="1"/>
      <c r="H3" s="1"/>
      <c r="I3" s="1"/>
      <c r="J3" s="1"/>
      <c r="K3" s="1"/>
      <c r="L3" s="1"/>
      <c r="M3" s="1"/>
      <c r="N3" s="1"/>
      <c r="O3" s="1"/>
      <c r="P3" s="1"/>
      <c r="Q3" s="1"/>
      <c r="R3" s="1"/>
      <c r="S3" s="1"/>
      <c r="T3" s="1"/>
      <c r="U3" s="1"/>
      <c r="V3" s="1"/>
      <c r="W3" s="1"/>
      <c r="X3" s="1"/>
      <c r="Y3" s="1"/>
    </row>
    <row r="4" spans="1:25" customFormat="1" x14ac:dyDescent="0.25">
      <c r="C4" s="158"/>
      <c r="D4" s="158"/>
    </row>
    <row r="5" spans="1:25" s="16" customFormat="1" x14ac:dyDescent="0.25">
      <c r="A5" s="19"/>
      <c r="B5" s="20">
        <v>1</v>
      </c>
      <c r="C5" s="384">
        <v>2</v>
      </c>
      <c r="D5" s="384">
        <v>3</v>
      </c>
      <c r="E5" s="21">
        <v>4</v>
      </c>
      <c r="F5" s="21">
        <v>5</v>
      </c>
      <c r="G5" s="21">
        <v>6</v>
      </c>
      <c r="H5" s="21">
        <v>7</v>
      </c>
      <c r="I5" s="21">
        <v>8</v>
      </c>
      <c r="J5" s="21">
        <v>9</v>
      </c>
      <c r="K5" s="21">
        <v>10</v>
      </c>
      <c r="L5" s="21">
        <v>11</v>
      </c>
      <c r="M5" s="21">
        <v>12</v>
      </c>
      <c r="N5" s="21">
        <v>13</v>
      </c>
      <c r="O5" s="21">
        <v>14</v>
      </c>
      <c r="P5" s="21">
        <v>15</v>
      </c>
      <c r="Q5" s="21">
        <v>16</v>
      </c>
      <c r="R5" s="21">
        <v>17</v>
      </c>
      <c r="S5" s="21">
        <v>18</v>
      </c>
      <c r="T5" s="21">
        <v>19</v>
      </c>
      <c r="U5" s="21">
        <v>20</v>
      </c>
      <c r="V5" s="21">
        <v>21</v>
      </c>
      <c r="W5" s="21">
        <v>22</v>
      </c>
      <c r="X5" s="21">
        <v>23</v>
      </c>
      <c r="Y5" s="21">
        <v>24</v>
      </c>
    </row>
    <row r="6" spans="1:25" ht="15.75" thickBot="1" x14ac:dyDescent="0.3">
      <c r="A6" s="1"/>
      <c r="B6" s="23"/>
      <c r="C6" s="610"/>
      <c r="D6" s="611"/>
      <c r="E6" s="25"/>
      <c r="F6" s="96" t="s">
        <v>55</v>
      </c>
      <c r="G6" s="96" t="s">
        <v>56</v>
      </c>
      <c r="H6" s="96" t="s">
        <v>57</v>
      </c>
      <c r="I6" s="96" t="s">
        <v>58</v>
      </c>
      <c r="J6" s="96" t="s">
        <v>59</v>
      </c>
      <c r="K6" s="96" t="s">
        <v>60</v>
      </c>
      <c r="L6" s="96" t="s">
        <v>61</v>
      </c>
      <c r="M6" s="96" t="s">
        <v>62</v>
      </c>
      <c r="N6" s="96" t="s">
        <v>63</v>
      </c>
      <c r="O6" s="96" t="s">
        <v>64</v>
      </c>
      <c r="P6" s="96" t="s">
        <v>65</v>
      </c>
      <c r="Q6" s="96" t="s">
        <v>66</v>
      </c>
      <c r="R6" s="96" t="s">
        <v>67</v>
      </c>
      <c r="S6" s="96" t="s">
        <v>68</v>
      </c>
      <c r="T6" s="96" t="s">
        <v>69</v>
      </c>
      <c r="U6" s="96" t="s">
        <v>70</v>
      </c>
      <c r="V6" s="96" t="s">
        <v>71</v>
      </c>
      <c r="W6" s="96" t="s">
        <v>72</v>
      </c>
      <c r="X6" s="96" t="s">
        <v>73</v>
      </c>
      <c r="Y6" s="96" t="s">
        <v>74</v>
      </c>
    </row>
    <row r="7" spans="1:25" ht="120" customHeight="1" x14ac:dyDescent="0.25">
      <c r="A7" s="1" t="s">
        <v>710</v>
      </c>
      <c r="B7" s="612"/>
      <c r="C7" s="613" t="s">
        <v>161</v>
      </c>
      <c r="D7" s="614" t="s">
        <v>254</v>
      </c>
      <c r="E7" s="615" t="s">
        <v>1595</v>
      </c>
      <c r="F7" s="132" t="str">
        <f>'3'!C7</f>
        <v>Skatinti ekonominę plėtrą, kuriant darbo vietas, plečiant paslaugų spektrą, diegiant inovacijas, skaitmeninimą; turizmui palankios aplinkos plėtojimas</v>
      </c>
      <c r="G7" s="132" t="str">
        <f>'3'!C8</f>
        <v>Skatinti NVO verslumo iniciatyvas ir kitas veiklas, kurios didintų gyventojų užimtumą, stiprintų materialinę bazę, skatintų socialinę įtraukti</v>
      </c>
      <c r="H7" s="132">
        <f>'3'!C9</f>
        <v>0</v>
      </c>
      <c r="I7" s="132">
        <f>'3'!C10</f>
        <v>0</v>
      </c>
      <c r="J7" s="132">
        <f>'3'!C11</f>
        <v>0</v>
      </c>
      <c r="K7" s="132">
        <f>'3'!C12</f>
        <v>0</v>
      </c>
      <c r="L7" s="132">
        <f>'3'!C13</f>
        <v>0</v>
      </c>
      <c r="M7" s="132">
        <f>'3'!C14</f>
        <v>0</v>
      </c>
      <c r="N7" s="132">
        <f>'3'!C15</f>
        <v>0</v>
      </c>
      <c r="O7" s="132">
        <f>'3'!C16</f>
        <v>0</v>
      </c>
      <c r="P7" s="132">
        <f>'3'!C17</f>
        <v>0</v>
      </c>
      <c r="Q7" s="132">
        <f>'3'!C18</f>
        <v>0</v>
      </c>
      <c r="R7" s="132">
        <f>'3'!C19</f>
        <v>0</v>
      </c>
      <c r="S7" s="132">
        <f>'3'!C20</f>
        <v>0</v>
      </c>
      <c r="T7" s="132">
        <f>'3'!C21</f>
        <v>0</v>
      </c>
      <c r="U7" s="132">
        <f>'3'!C22</f>
        <v>0</v>
      </c>
      <c r="V7" s="132">
        <f>'3'!C23</f>
        <v>0</v>
      </c>
      <c r="W7" s="132">
        <f>'3'!C24</f>
        <v>0</v>
      </c>
      <c r="X7" s="132">
        <f>'3'!C25</f>
        <v>0</v>
      </c>
      <c r="Y7" s="133">
        <f>'3'!C26</f>
        <v>0</v>
      </c>
    </row>
    <row r="8" spans="1:25" ht="30" x14ac:dyDescent="0.25">
      <c r="A8" s="1" t="s">
        <v>1216</v>
      </c>
      <c r="B8" s="543" t="s">
        <v>127</v>
      </c>
      <c r="C8" s="622" t="s">
        <v>1713</v>
      </c>
      <c r="D8" s="467" t="s">
        <v>1714</v>
      </c>
      <c r="E8" s="616">
        <f>COUNTIFS($F8:$Y8,"taip")</f>
        <v>2</v>
      </c>
      <c r="F8" s="134" t="s">
        <v>77</v>
      </c>
      <c r="G8" s="134" t="s">
        <v>77</v>
      </c>
      <c r="H8" s="134" t="s">
        <v>76</v>
      </c>
      <c r="I8" s="134" t="s">
        <v>76</v>
      </c>
      <c r="J8" s="134" t="s">
        <v>76</v>
      </c>
      <c r="K8" s="134" t="s">
        <v>76</v>
      </c>
      <c r="L8" s="134" t="s">
        <v>76</v>
      </c>
      <c r="M8" s="134" t="s">
        <v>76</v>
      </c>
      <c r="N8" s="134" t="s">
        <v>76</v>
      </c>
      <c r="O8" s="134" t="s">
        <v>76</v>
      </c>
      <c r="P8" s="134" t="s">
        <v>76</v>
      </c>
      <c r="Q8" s="134" t="s">
        <v>76</v>
      </c>
      <c r="R8" s="134" t="s">
        <v>76</v>
      </c>
      <c r="S8" s="134" t="s">
        <v>76</v>
      </c>
      <c r="T8" s="134" t="s">
        <v>76</v>
      </c>
      <c r="U8" s="134" t="s">
        <v>76</v>
      </c>
      <c r="V8" s="134" t="s">
        <v>76</v>
      </c>
      <c r="W8" s="134" t="s">
        <v>76</v>
      </c>
      <c r="X8" s="134" t="s">
        <v>76</v>
      </c>
      <c r="Y8" s="135" t="s">
        <v>76</v>
      </c>
    </row>
    <row r="9" spans="1:25" x14ac:dyDescent="0.25">
      <c r="A9" s="1" t="s">
        <v>1217</v>
      </c>
      <c r="B9" s="543" t="s">
        <v>128</v>
      </c>
      <c r="C9" s="623" t="s">
        <v>1715</v>
      </c>
      <c r="D9" s="467" t="s">
        <v>1716</v>
      </c>
      <c r="E9" s="616">
        <f t="shared" ref="E9:E17" si="0">COUNTIFS($F9:$Y9,"taip")</f>
        <v>2</v>
      </c>
      <c r="F9" s="134" t="s">
        <v>77</v>
      </c>
      <c r="G9" s="134" t="s">
        <v>77</v>
      </c>
      <c r="H9" s="134" t="s">
        <v>76</v>
      </c>
      <c r="I9" s="134" t="s">
        <v>76</v>
      </c>
      <c r="J9" s="134" t="s">
        <v>76</v>
      </c>
      <c r="K9" s="134" t="s">
        <v>76</v>
      </c>
      <c r="L9" s="134" t="s">
        <v>76</v>
      </c>
      <c r="M9" s="134" t="s">
        <v>76</v>
      </c>
      <c r="N9" s="134" t="s">
        <v>76</v>
      </c>
      <c r="O9" s="134" t="s">
        <v>76</v>
      </c>
      <c r="P9" s="134" t="s">
        <v>76</v>
      </c>
      <c r="Q9" s="134" t="s">
        <v>76</v>
      </c>
      <c r="R9" s="134" t="s">
        <v>76</v>
      </c>
      <c r="S9" s="134" t="s">
        <v>76</v>
      </c>
      <c r="T9" s="134" t="s">
        <v>76</v>
      </c>
      <c r="U9" s="134" t="s">
        <v>76</v>
      </c>
      <c r="V9" s="134" t="s">
        <v>76</v>
      </c>
      <c r="W9" s="134" t="s">
        <v>76</v>
      </c>
      <c r="X9" s="134" t="s">
        <v>76</v>
      </c>
      <c r="Y9" s="135" t="s">
        <v>76</v>
      </c>
    </row>
    <row r="10" spans="1:25" ht="30" x14ac:dyDescent="0.25">
      <c r="A10" s="1" t="s">
        <v>1218</v>
      </c>
      <c r="B10" s="543" t="s">
        <v>129</v>
      </c>
      <c r="C10" s="623" t="s">
        <v>1717</v>
      </c>
      <c r="D10" s="467" t="s">
        <v>1718</v>
      </c>
      <c r="E10" s="616">
        <f t="shared" si="0"/>
        <v>2</v>
      </c>
      <c r="F10" s="134" t="s">
        <v>77</v>
      </c>
      <c r="G10" s="134" t="s">
        <v>77</v>
      </c>
      <c r="H10" s="134" t="s">
        <v>76</v>
      </c>
      <c r="I10" s="134" t="s">
        <v>76</v>
      </c>
      <c r="J10" s="134" t="s">
        <v>76</v>
      </c>
      <c r="K10" s="134" t="s">
        <v>76</v>
      </c>
      <c r="L10" s="134" t="s">
        <v>76</v>
      </c>
      <c r="M10" s="134" t="s">
        <v>76</v>
      </c>
      <c r="N10" s="134" t="s">
        <v>76</v>
      </c>
      <c r="O10" s="134" t="s">
        <v>76</v>
      </c>
      <c r="P10" s="134" t="s">
        <v>76</v>
      </c>
      <c r="Q10" s="134" t="s">
        <v>76</v>
      </c>
      <c r="R10" s="134" t="s">
        <v>76</v>
      </c>
      <c r="S10" s="134" t="s">
        <v>76</v>
      </c>
      <c r="T10" s="134" t="s">
        <v>76</v>
      </c>
      <c r="U10" s="134" t="s">
        <v>76</v>
      </c>
      <c r="V10" s="134" t="s">
        <v>76</v>
      </c>
      <c r="W10" s="134" t="s">
        <v>76</v>
      </c>
      <c r="X10" s="134" t="s">
        <v>76</v>
      </c>
      <c r="Y10" s="135" t="s">
        <v>76</v>
      </c>
    </row>
    <row r="11" spans="1:25" x14ac:dyDescent="0.25">
      <c r="A11" s="1" t="s">
        <v>1219</v>
      </c>
      <c r="B11" s="543" t="s">
        <v>130</v>
      </c>
      <c r="C11" s="623" t="s">
        <v>1719</v>
      </c>
      <c r="D11" s="467" t="s">
        <v>1720</v>
      </c>
      <c r="E11" s="616">
        <f t="shared" si="0"/>
        <v>1</v>
      </c>
      <c r="F11" s="134" t="s">
        <v>77</v>
      </c>
      <c r="G11" s="134" t="s">
        <v>76</v>
      </c>
      <c r="H11" s="134" t="s">
        <v>76</v>
      </c>
      <c r="I11" s="134" t="s">
        <v>76</v>
      </c>
      <c r="J11" s="134" t="s">
        <v>76</v>
      </c>
      <c r="K11" s="134" t="s">
        <v>76</v>
      </c>
      <c r="L11" s="134" t="s">
        <v>76</v>
      </c>
      <c r="M11" s="134" t="s">
        <v>76</v>
      </c>
      <c r="N11" s="134" t="s">
        <v>76</v>
      </c>
      <c r="O11" s="134" t="s">
        <v>76</v>
      </c>
      <c r="P11" s="134" t="s">
        <v>76</v>
      </c>
      <c r="Q11" s="134" t="s">
        <v>76</v>
      </c>
      <c r="R11" s="134" t="s">
        <v>76</v>
      </c>
      <c r="S11" s="134" t="s">
        <v>76</v>
      </c>
      <c r="T11" s="134" t="s">
        <v>76</v>
      </c>
      <c r="U11" s="134" t="s">
        <v>76</v>
      </c>
      <c r="V11" s="134" t="s">
        <v>76</v>
      </c>
      <c r="W11" s="134" t="s">
        <v>76</v>
      </c>
      <c r="X11" s="134" t="s">
        <v>76</v>
      </c>
      <c r="Y11" s="135" t="s">
        <v>76</v>
      </c>
    </row>
    <row r="12" spans="1:25" ht="30" x14ac:dyDescent="0.25">
      <c r="A12" s="1" t="s">
        <v>1220</v>
      </c>
      <c r="B12" s="543" t="s">
        <v>131</v>
      </c>
      <c r="C12" s="623" t="s">
        <v>1735</v>
      </c>
      <c r="D12" s="467" t="s">
        <v>1721</v>
      </c>
      <c r="E12" s="616">
        <f t="shared" si="0"/>
        <v>2</v>
      </c>
      <c r="F12" s="134" t="s">
        <v>77</v>
      </c>
      <c r="G12" s="134" t="s">
        <v>77</v>
      </c>
      <c r="H12" s="134" t="s">
        <v>76</v>
      </c>
      <c r="I12" s="134" t="s">
        <v>76</v>
      </c>
      <c r="J12" s="134" t="s">
        <v>76</v>
      </c>
      <c r="K12" s="134" t="s">
        <v>76</v>
      </c>
      <c r="L12" s="134" t="s">
        <v>76</v>
      </c>
      <c r="M12" s="134" t="s">
        <v>76</v>
      </c>
      <c r="N12" s="134" t="s">
        <v>76</v>
      </c>
      <c r="O12" s="134" t="s">
        <v>76</v>
      </c>
      <c r="P12" s="134" t="s">
        <v>76</v>
      </c>
      <c r="Q12" s="134" t="s">
        <v>76</v>
      </c>
      <c r="R12" s="134" t="s">
        <v>76</v>
      </c>
      <c r="S12" s="134" t="s">
        <v>76</v>
      </c>
      <c r="T12" s="134" t="s">
        <v>76</v>
      </c>
      <c r="U12" s="134" t="s">
        <v>76</v>
      </c>
      <c r="V12" s="134" t="s">
        <v>76</v>
      </c>
      <c r="W12" s="134" t="s">
        <v>76</v>
      </c>
      <c r="X12" s="134" t="s">
        <v>76</v>
      </c>
      <c r="Y12" s="135" t="s">
        <v>76</v>
      </c>
    </row>
    <row r="13" spans="1:25" x14ac:dyDescent="0.25">
      <c r="A13" s="1" t="s">
        <v>1221</v>
      </c>
      <c r="B13" s="543" t="s">
        <v>132</v>
      </c>
      <c r="C13" s="623" t="s">
        <v>1722</v>
      </c>
      <c r="D13" s="467" t="s">
        <v>1723</v>
      </c>
      <c r="E13" s="616">
        <f t="shared" si="0"/>
        <v>1</v>
      </c>
      <c r="F13" s="134" t="s">
        <v>77</v>
      </c>
      <c r="G13" s="134" t="s">
        <v>76</v>
      </c>
      <c r="H13" s="134" t="s">
        <v>76</v>
      </c>
      <c r="I13" s="134" t="s">
        <v>76</v>
      </c>
      <c r="J13" s="134" t="s">
        <v>76</v>
      </c>
      <c r="K13" s="134" t="s">
        <v>76</v>
      </c>
      <c r="L13" s="134" t="s">
        <v>76</v>
      </c>
      <c r="M13" s="134" t="s">
        <v>76</v>
      </c>
      <c r="N13" s="134" t="s">
        <v>76</v>
      </c>
      <c r="O13" s="134" t="s">
        <v>76</v>
      </c>
      <c r="P13" s="134" t="s">
        <v>76</v>
      </c>
      <c r="Q13" s="134" t="s">
        <v>76</v>
      </c>
      <c r="R13" s="134" t="s">
        <v>76</v>
      </c>
      <c r="S13" s="134" t="s">
        <v>76</v>
      </c>
      <c r="T13" s="134" t="s">
        <v>76</v>
      </c>
      <c r="U13" s="134" t="s">
        <v>76</v>
      </c>
      <c r="V13" s="134" t="s">
        <v>76</v>
      </c>
      <c r="W13" s="134" t="s">
        <v>76</v>
      </c>
      <c r="X13" s="134" t="s">
        <v>76</v>
      </c>
      <c r="Y13" s="135" t="s">
        <v>76</v>
      </c>
    </row>
    <row r="14" spans="1:25" x14ac:dyDescent="0.25">
      <c r="A14" s="1" t="s">
        <v>1222</v>
      </c>
      <c r="B14" s="543" t="s">
        <v>133</v>
      </c>
      <c r="C14" s="623"/>
      <c r="D14" s="467"/>
      <c r="E14" s="616">
        <f t="shared" si="0"/>
        <v>0</v>
      </c>
      <c r="F14" s="134" t="s">
        <v>76</v>
      </c>
      <c r="G14" s="134" t="s">
        <v>76</v>
      </c>
      <c r="H14" s="134" t="s">
        <v>76</v>
      </c>
      <c r="I14" s="134" t="s">
        <v>76</v>
      </c>
      <c r="J14" s="134" t="s">
        <v>76</v>
      </c>
      <c r="K14" s="134" t="s">
        <v>76</v>
      </c>
      <c r="L14" s="134" t="s">
        <v>76</v>
      </c>
      <c r="M14" s="134" t="s">
        <v>76</v>
      </c>
      <c r="N14" s="134" t="s">
        <v>76</v>
      </c>
      <c r="O14" s="134" t="s">
        <v>76</v>
      </c>
      <c r="P14" s="134" t="s">
        <v>76</v>
      </c>
      <c r="Q14" s="134" t="s">
        <v>76</v>
      </c>
      <c r="R14" s="134" t="s">
        <v>76</v>
      </c>
      <c r="S14" s="134" t="s">
        <v>76</v>
      </c>
      <c r="T14" s="134" t="s">
        <v>76</v>
      </c>
      <c r="U14" s="134" t="s">
        <v>76</v>
      </c>
      <c r="V14" s="134" t="s">
        <v>76</v>
      </c>
      <c r="W14" s="134" t="s">
        <v>76</v>
      </c>
      <c r="X14" s="134" t="s">
        <v>76</v>
      </c>
      <c r="Y14" s="135" t="s">
        <v>76</v>
      </c>
    </row>
    <row r="15" spans="1:25" x14ac:dyDescent="0.25">
      <c r="A15" s="1" t="s">
        <v>1223</v>
      </c>
      <c r="B15" s="543" t="s">
        <v>134</v>
      </c>
      <c r="C15" s="623"/>
      <c r="D15" s="467"/>
      <c r="E15" s="616">
        <f t="shared" si="0"/>
        <v>0</v>
      </c>
      <c r="F15" s="134" t="s">
        <v>76</v>
      </c>
      <c r="G15" s="134" t="s">
        <v>76</v>
      </c>
      <c r="H15" s="134" t="s">
        <v>76</v>
      </c>
      <c r="I15" s="134" t="s">
        <v>76</v>
      </c>
      <c r="J15" s="134" t="s">
        <v>76</v>
      </c>
      <c r="K15" s="134" t="s">
        <v>76</v>
      </c>
      <c r="L15" s="134" t="s">
        <v>76</v>
      </c>
      <c r="M15" s="134" t="s">
        <v>76</v>
      </c>
      <c r="N15" s="134" t="s">
        <v>76</v>
      </c>
      <c r="O15" s="134" t="s">
        <v>76</v>
      </c>
      <c r="P15" s="134" t="s">
        <v>76</v>
      </c>
      <c r="Q15" s="134" t="s">
        <v>76</v>
      </c>
      <c r="R15" s="134" t="s">
        <v>76</v>
      </c>
      <c r="S15" s="134" t="s">
        <v>76</v>
      </c>
      <c r="T15" s="134" t="s">
        <v>76</v>
      </c>
      <c r="U15" s="134" t="s">
        <v>76</v>
      </c>
      <c r="V15" s="134" t="s">
        <v>76</v>
      </c>
      <c r="W15" s="134" t="s">
        <v>76</v>
      </c>
      <c r="X15" s="134" t="s">
        <v>76</v>
      </c>
      <c r="Y15" s="135" t="s">
        <v>76</v>
      </c>
    </row>
    <row r="16" spans="1:25" x14ac:dyDescent="0.25">
      <c r="A16" s="1" t="s">
        <v>1224</v>
      </c>
      <c r="B16" s="543" t="s">
        <v>135</v>
      </c>
      <c r="C16" s="623"/>
      <c r="D16" s="467"/>
      <c r="E16" s="616">
        <f t="shared" si="0"/>
        <v>0</v>
      </c>
      <c r="F16" s="134" t="s">
        <v>76</v>
      </c>
      <c r="G16" s="134" t="s">
        <v>76</v>
      </c>
      <c r="H16" s="134" t="s">
        <v>76</v>
      </c>
      <c r="I16" s="134" t="s">
        <v>76</v>
      </c>
      <c r="J16" s="134" t="s">
        <v>76</v>
      </c>
      <c r="K16" s="134" t="s">
        <v>76</v>
      </c>
      <c r="L16" s="134" t="s">
        <v>76</v>
      </c>
      <c r="M16" s="134" t="s">
        <v>76</v>
      </c>
      <c r="N16" s="134" t="s">
        <v>76</v>
      </c>
      <c r="O16" s="134" t="s">
        <v>76</v>
      </c>
      <c r="P16" s="134" t="s">
        <v>76</v>
      </c>
      <c r="Q16" s="134" t="s">
        <v>76</v>
      </c>
      <c r="R16" s="134" t="s">
        <v>76</v>
      </c>
      <c r="S16" s="134" t="s">
        <v>76</v>
      </c>
      <c r="T16" s="134" t="s">
        <v>76</v>
      </c>
      <c r="U16" s="134" t="s">
        <v>76</v>
      </c>
      <c r="V16" s="134" t="s">
        <v>76</v>
      </c>
      <c r="W16" s="134" t="s">
        <v>76</v>
      </c>
      <c r="X16" s="134" t="s">
        <v>76</v>
      </c>
      <c r="Y16" s="135" t="s">
        <v>76</v>
      </c>
    </row>
    <row r="17" spans="1:25" x14ac:dyDescent="0.25">
      <c r="A17" s="1" t="s">
        <v>1225</v>
      </c>
      <c r="B17" s="543" t="s">
        <v>136</v>
      </c>
      <c r="C17" s="623"/>
      <c r="D17" s="467"/>
      <c r="E17" s="616">
        <f t="shared" si="0"/>
        <v>0</v>
      </c>
      <c r="F17" s="134" t="s">
        <v>76</v>
      </c>
      <c r="G17" s="134" t="s">
        <v>76</v>
      </c>
      <c r="H17" s="134" t="s">
        <v>76</v>
      </c>
      <c r="I17" s="134" t="s">
        <v>76</v>
      </c>
      <c r="J17" s="134" t="s">
        <v>76</v>
      </c>
      <c r="K17" s="134" t="s">
        <v>76</v>
      </c>
      <c r="L17" s="134" t="s">
        <v>76</v>
      </c>
      <c r="M17" s="134" t="s">
        <v>76</v>
      </c>
      <c r="N17" s="134" t="s">
        <v>76</v>
      </c>
      <c r="O17" s="134" t="s">
        <v>76</v>
      </c>
      <c r="P17" s="134" t="s">
        <v>76</v>
      </c>
      <c r="Q17" s="134" t="s">
        <v>76</v>
      </c>
      <c r="R17" s="134" t="s">
        <v>76</v>
      </c>
      <c r="S17" s="134" t="s">
        <v>76</v>
      </c>
      <c r="T17" s="134" t="s">
        <v>76</v>
      </c>
      <c r="U17" s="134" t="s">
        <v>76</v>
      </c>
      <c r="V17" s="134" t="s">
        <v>76</v>
      </c>
      <c r="W17" s="134" t="s">
        <v>76</v>
      </c>
      <c r="X17" s="134" t="s">
        <v>76</v>
      </c>
      <c r="Y17" s="135" t="s">
        <v>76</v>
      </c>
    </row>
    <row r="18" spans="1:25" ht="45" x14ac:dyDescent="0.25">
      <c r="A18" s="1" t="s">
        <v>711</v>
      </c>
      <c r="B18" s="575"/>
      <c r="C18" s="482" t="s">
        <v>162</v>
      </c>
      <c r="D18" s="387" t="str">
        <f>D7</f>
        <v>Teiginį pagrindžiančio situacijos analizės rodiklio Nr.</v>
      </c>
      <c r="E18" s="515"/>
      <c r="F18" s="33"/>
      <c r="G18" s="33"/>
      <c r="H18" s="33"/>
      <c r="I18" s="33"/>
      <c r="J18" s="33"/>
      <c r="K18" s="33"/>
      <c r="L18" s="33"/>
      <c r="M18" s="33"/>
      <c r="N18" s="33"/>
      <c r="O18" s="33"/>
      <c r="P18" s="33"/>
      <c r="Q18" s="33"/>
      <c r="R18" s="33"/>
      <c r="S18" s="33"/>
      <c r="T18" s="33"/>
      <c r="U18" s="33"/>
      <c r="V18" s="33"/>
      <c r="W18" s="33"/>
      <c r="X18" s="33"/>
      <c r="Y18" s="34"/>
    </row>
    <row r="19" spans="1:25" x14ac:dyDescent="0.25">
      <c r="A19" s="1" t="s">
        <v>1226</v>
      </c>
      <c r="B19" s="543" t="s">
        <v>127</v>
      </c>
      <c r="C19" s="623" t="s">
        <v>1724</v>
      </c>
      <c r="D19" s="467" t="s">
        <v>1725</v>
      </c>
      <c r="E19" s="616">
        <f>COUNTIFS($F19:$Y19,"taip")</f>
        <v>2</v>
      </c>
      <c r="F19" s="134" t="s">
        <v>77</v>
      </c>
      <c r="G19" s="134" t="s">
        <v>77</v>
      </c>
      <c r="H19" s="134" t="s">
        <v>76</v>
      </c>
      <c r="I19" s="134" t="s">
        <v>76</v>
      </c>
      <c r="J19" s="134" t="s">
        <v>76</v>
      </c>
      <c r="K19" s="134" t="s">
        <v>76</v>
      </c>
      <c r="L19" s="134" t="s">
        <v>76</v>
      </c>
      <c r="M19" s="134" t="s">
        <v>76</v>
      </c>
      <c r="N19" s="134" t="s">
        <v>76</v>
      </c>
      <c r="O19" s="134" t="s">
        <v>76</v>
      </c>
      <c r="P19" s="134" t="s">
        <v>76</v>
      </c>
      <c r="Q19" s="134" t="s">
        <v>76</v>
      </c>
      <c r="R19" s="134" t="s">
        <v>76</v>
      </c>
      <c r="S19" s="134" t="s">
        <v>76</v>
      </c>
      <c r="T19" s="134" t="s">
        <v>76</v>
      </c>
      <c r="U19" s="134" t="s">
        <v>76</v>
      </c>
      <c r="V19" s="134" t="s">
        <v>76</v>
      </c>
      <c r="W19" s="134" t="s">
        <v>76</v>
      </c>
      <c r="X19" s="134" t="s">
        <v>76</v>
      </c>
      <c r="Y19" s="135" t="s">
        <v>76</v>
      </c>
    </row>
    <row r="20" spans="1:25" ht="30" x14ac:dyDescent="0.25">
      <c r="A20" s="1" t="s">
        <v>1227</v>
      </c>
      <c r="B20" s="543" t="s">
        <v>128</v>
      </c>
      <c r="C20" s="623" t="s">
        <v>1726</v>
      </c>
      <c r="D20" s="467" t="s">
        <v>1727</v>
      </c>
      <c r="E20" s="616">
        <f t="shared" ref="E20:E28" si="1">COUNTIFS($F20:$Y20,"taip")</f>
        <v>1</v>
      </c>
      <c r="F20" s="134" t="s">
        <v>76</v>
      </c>
      <c r="G20" s="134" t="s">
        <v>77</v>
      </c>
      <c r="H20" s="134" t="s">
        <v>76</v>
      </c>
      <c r="I20" s="134" t="s">
        <v>76</v>
      </c>
      <c r="J20" s="134" t="s">
        <v>76</v>
      </c>
      <c r="K20" s="134" t="s">
        <v>76</v>
      </c>
      <c r="L20" s="134" t="s">
        <v>76</v>
      </c>
      <c r="M20" s="134" t="s">
        <v>76</v>
      </c>
      <c r="N20" s="134" t="s">
        <v>76</v>
      </c>
      <c r="O20" s="134" t="s">
        <v>76</v>
      </c>
      <c r="P20" s="134" t="s">
        <v>76</v>
      </c>
      <c r="Q20" s="134" t="s">
        <v>76</v>
      </c>
      <c r="R20" s="134" t="s">
        <v>76</v>
      </c>
      <c r="S20" s="134" t="s">
        <v>76</v>
      </c>
      <c r="T20" s="134" t="s">
        <v>76</v>
      </c>
      <c r="U20" s="134" t="s">
        <v>76</v>
      </c>
      <c r="V20" s="134" t="s">
        <v>76</v>
      </c>
      <c r="W20" s="134" t="s">
        <v>76</v>
      </c>
      <c r="X20" s="134" t="s">
        <v>76</v>
      </c>
      <c r="Y20" s="135" t="s">
        <v>76</v>
      </c>
    </row>
    <row r="21" spans="1:25" x14ac:dyDescent="0.25">
      <c r="A21" s="1" t="s">
        <v>1228</v>
      </c>
      <c r="B21" s="543" t="s">
        <v>129</v>
      </c>
      <c r="C21" s="623" t="s">
        <v>1728</v>
      </c>
      <c r="D21" s="467" t="s">
        <v>1732</v>
      </c>
      <c r="E21" s="616">
        <f t="shared" si="1"/>
        <v>1</v>
      </c>
      <c r="F21" s="134" t="s">
        <v>77</v>
      </c>
      <c r="G21" s="134" t="s">
        <v>76</v>
      </c>
      <c r="H21" s="134" t="s">
        <v>76</v>
      </c>
      <c r="I21" s="134" t="s">
        <v>76</v>
      </c>
      <c r="J21" s="134" t="s">
        <v>76</v>
      </c>
      <c r="K21" s="134" t="s">
        <v>76</v>
      </c>
      <c r="L21" s="134" t="s">
        <v>76</v>
      </c>
      <c r="M21" s="134" t="s">
        <v>76</v>
      </c>
      <c r="N21" s="134" t="s">
        <v>76</v>
      </c>
      <c r="O21" s="134" t="s">
        <v>76</v>
      </c>
      <c r="P21" s="134" t="s">
        <v>76</v>
      </c>
      <c r="Q21" s="134" t="s">
        <v>76</v>
      </c>
      <c r="R21" s="134" t="s">
        <v>76</v>
      </c>
      <c r="S21" s="134" t="s">
        <v>76</v>
      </c>
      <c r="T21" s="134" t="s">
        <v>76</v>
      </c>
      <c r="U21" s="134" t="s">
        <v>76</v>
      </c>
      <c r="V21" s="134" t="s">
        <v>76</v>
      </c>
      <c r="W21" s="134" t="s">
        <v>76</v>
      </c>
      <c r="X21" s="134" t="s">
        <v>76</v>
      </c>
      <c r="Y21" s="135" t="s">
        <v>76</v>
      </c>
    </row>
    <row r="22" spans="1:25" x14ac:dyDescent="0.25">
      <c r="A22" s="1" t="s">
        <v>1229</v>
      </c>
      <c r="B22" s="543" t="s">
        <v>130</v>
      </c>
      <c r="C22" s="623" t="s">
        <v>1729</v>
      </c>
      <c r="D22" s="467" t="s">
        <v>1730</v>
      </c>
      <c r="E22" s="616">
        <f t="shared" si="1"/>
        <v>1</v>
      </c>
      <c r="F22" s="134" t="s">
        <v>77</v>
      </c>
      <c r="G22" s="134" t="s">
        <v>76</v>
      </c>
      <c r="H22" s="134" t="s">
        <v>76</v>
      </c>
      <c r="I22" s="134" t="s">
        <v>76</v>
      </c>
      <c r="J22" s="134" t="s">
        <v>76</v>
      </c>
      <c r="K22" s="134" t="s">
        <v>76</v>
      </c>
      <c r="L22" s="134" t="s">
        <v>76</v>
      </c>
      <c r="M22" s="134" t="s">
        <v>76</v>
      </c>
      <c r="N22" s="134" t="s">
        <v>76</v>
      </c>
      <c r="O22" s="134" t="s">
        <v>76</v>
      </c>
      <c r="P22" s="134" t="s">
        <v>76</v>
      </c>
      <c r="Q22" s="134" t="s">
        <v>76</v>
      </c>
      <c r="R22" s="134" t="s">
        <v>76</v>
      </c>
      <c r="S22" s="134" t="s">
        <v>76</v>
      </c>
      <c r="T22" s="134" t="s">
        <v>76</v>
      </c>
      <c r="U22" s="134" t="s">
        <v>76</v>
      </c>
      <c r="V22" s="134" t="s">
        <v>76</v>
      </c>
      <c r="W22" s="134" t="s">
        <v>76</v>
      </c>
      <c r="X22" s="134" t="s">
        <v>76</v>
      </c>
      <c r="Y22" s="135" t="s">
        <v>76</v>
      </c>
    </row>
    <row r="23" spans="1:25" x14ac:dyDescent="0.25">
      <c r="A23" s="1" t="s">
        <v>1230</v>
      </c>
      <c r="B23" s="543" t="s">
        <v>131</v>
      </c>
      <c r="C23" s="623" t="s">
        <v>1731</v>
      </c>
      <c r="D23" s="467" t="s">
        <v>1733</v>
      </c>
      <c r="E23" s="616">
        <f t="shared" si="1"/>
        <v>2</v>
      </c>
      <c r="F23" s="134" t="s">
        <v>77</v>
      </c>
      <c r="G23" s="134" t="s">
        <v>77</v>
      </c>
      <c r="H23" s="134" t="s">
        <v>76</v>
      </c>
      <c r="I23" s="134" t="s">
        <v>76</v>
      </c>
      <c r="J23" s="134" t="s">
        <v>76</v>
      </c>
      <c r="K23" s="134" t="s">
        <v>76</v>
      </c>
      <c r="L23" s="134" t="s">
        <v>76</v>
      </c>
      <c r="M23" s="134" t="s">
        <v>76</v>
      </c>
      <c r="N23" s="134" t="s">
        <v>76</v>
      </c>
      <c r="O23" s="134" t="s">
        <v>76</v>
      </c>
      <c r="P23" s="134" t="s">
        <v>76</v>
      </c>
      <c r="Q23" s="134" t="s">
        <v>76</v>
      </c>
      <c r="R23" s="134" t="s">
        <v>76</v>
      </c>
      <c r="S23" s="134" t="s">
        <v>76</v>
      </c>
      <c r="T23" s="134" t="s">
        <v>76</v>
      </c>
      <c r="U23" s="134" t="s">
        <v>76</v>
      </c>
      <c r="V23" s="134" t="s">
        <v>76</v>
      </c>
      <c r="W23" s="134" t="s">
        <v>76</v>
      </c>
      <c r="X23" s="134" t="s">
        <v>76</v>
      </c>
      <c r="Y23" s="135" t="s">
        <v>76</v>
      </c>
    </row>
    <row r="24" spans="1:25" x14ac:dyDescent="0.25">
      <c r="A24" s="1" t="s">
        <v>1231</v>
      </c>
      <c r="B24" s="543" t="s">
        <v>132</v>
      </c>
      <c r="C24" s="623"/>
      <c r="D24" s="467"/>
      <c r="E24" s="616">
        <f t="shared" si="1"/>
        <v>0</v>
      </c>
      <c r="F24" s="134" t="s">
        <v>76</v>
      </c>
      <c r="G24" s="134" t="s">
        <v>76</v>
      </c>
      <c r="H24" s="134" t="s">
        <v>76</v>
      </c>
      <c r="I24" s="134" t="s">
        <v>76</v>
      </c>
      <c r="J24" s="134" t="s">
        <v>76</v>
      </c>
      <c r="K24" s="134" t="s">
        <v>76</v>
      </c>
      <c r="L24" s="134" t="s">
        <v>76</v>
      </c>
      <c r="M24" s="134" t="s">
        <v>76</v>
      </c>
      <c r="N24" s="134" t="s">
        <v>76</v>
      </c>
      <c r="O24" s="134" t="s">
        <v>76</v>
      </c>
      <c r="P24" s="134" t="s">
        <v>76</v>
      </c>
      <c r="Q24" s="134" t="s">
        <v>76</v>
      </c>
      <c r="R24" s="134" t="s">
        <v>76</v>
      </c>
      <c r="S24" s="134" t="s">
        <v>76</v>
      </c>
      <c r="T24" s="134" t="s">
        <v>76</v>
      </c>
      <c r="U24" s="134" t="s">
        <v>76</v>
      </c>
      <c r="V24" s="134" t="s">
        <v>76</v>
      </c>
      <c r="W24" s="134" t="s">
        <v>76</v>
      </c>
      <c r="X24" s="134" t="s">
        <v>76</v>
      </c>
      <c r="Y24" s="135" t="s">
        <v>76</v>
      </c>
    </row>
    <row r="25" spans="1:25" x14ac:dyDescent="0.25">
      <c r="A25" s="1" t="s">
        <v>1232</v>
      </c>
      <c r="B25" s="543" t="s">
        <v>133</v>
      </c>
      <c r="C25" s="623"/>
      <c r="D25" s="467"/>
      <c r="E25" s="616">
        <f t="shared" si="1"/>
        <v>0</v>
      </c>
      <c r="F25" s="134" t="s">
        <v>76</v>
      </c>
      <c r="G25" s="134" t="s">
        <v>76</v>
      </c>
      <c r="H25" s="134" t="s">
        <v>76</v>
      </c>
      <c r="I25" s="134" t="s">
        <v>76</v>
      </c>
      <c r="J25" s="134" t="s">
        <v>76</v>
      </c>
      <c r="K25" s="134" t="s">
        <v>76</v>
      </c>
      <c r="L25" s="134" t="s">
        <v>76</v>
      </c>
      <c r="M25" s="134" t="s">
        <v>76</v>
      </c>
      <c r="N25" s="134" t="s">
        <v>76</v>
      </c>
      <c r="O25" s="134" t="s">
        <v>76</v>
      </c>
      <c r="P25" s="134" t="s">
        <v>76</v>
      </c>
      <c r="Q25" s="134" t="s">
        <v>76</v>
      </c>
      <c r="R25" s="134" t="s">
        <v>76</v>
      </c>
      <c r="S25" s="134" t="s">
        <v>76</v>
      </c>
      <c r="T25" s="134" t="s">
        <v>76</v>
      </c>
      <c r="U25" s="134" t="s">
        <v>76</v>
      </c>
      <c r="V25" s="134" t="s">
        <v>76</v>
      </c>
      <c r="W25" s="134" t="s">
        <v>76</v>
      </c>
      <c r="X25" s="134" t="s">
        <v>76</v>
      </c>
      <c r="Y25" s="135" t="s">
        <v>76</v>
      </c>
    </row>
    <row r="26" spans="1:25" x14ac:dyDescent="0.25">
      <c r="A26" s="1" t="s">
        <v>1233</v>
      </c>
      <c r="B26" s="543" t="s">
        <v>134</v>
      </c>
      <c r="C26" s="623"/>
      <c r="D26" s="467"/>
      <c r="E26" s="616">
        <f t="shared" si="1"/>
        <v>0</v>
      </c>
      <c r="F26" s="134" t="s">
        <v>76</v>
      </c>
      <c r="G26" s="134" t="s">
        <v>76</v>
      </c>
      <c r="H26" s="134" t="s">
        <v>76</v>
      </c>
      <c r="I26" s="134" t="s">
        <v>76</v>
      </c>
      <c r="J26" s="134" t="s">
        <v>76</v>
      </c>
      <c r="K26" s="134" t="s">
        <v>76</v>
      </c>
      <c r="L26" s="134" t="s">
        <v>76</v>
      </c>
      <c r="M26" s="134" t="s">
        <v>76</v>
      </c>
      <c r="N26" s="134" t="s">
        <v>76</v>
      </c>
      <c r="O26" s="134" t="s">
        <v>76</v>
      </c>
      <c r="P26" s="134" t="s">
        <v>76</v>
      </c>
      <c r="Q26" s="134" t="s">
        <v>76</v>
      </c>
      <c r="R26" s="134" t="s">
        <v>76</v>
      </c>
      <c r="S26" s="134" t="s">
        <v>76</v>
      </c>
      <c r="T26" s="134" t="s">
        <v>76</v>
      </c>
      <c r="U26" s="134" t="s">
        <v>76</v>
      </c>
      <c r="V26" s="134" t="s">
        <v>76</v>
      </c>
      <c r="W26" s="134" t="s">
        <v>76</v>
      </c>
      <c r="X26" s="134" t="s">
        <v>76</v>
      </c>
      <c r="Y26" s="135" t="s">
        <v>76</v>
      </c>
    </row>
    <row r="27" spans="1:25" x14ac:dyDescent="0.25">
      <c r="A27" s="1" t="s">
        <v>1234</v>
      </c>
      <c r="B27" s="543" t="s">
        <v>135</v>
      </c>
      <c r="C27" s="623"/>
      <c r="D27" s="467"/>
      <c r="E27" s="616">
        <f t="shared" si="1"/>
        <v>0</v>
      </c>
      <c r="F27" s="134" t="s">
        <v>76</v>
      </c>
      <c r="G27" s="134" t="s">
        <v>76</v>
      </c>
      <c r="H27" s="134" t="s">
        <v>76</v>
      </c>
      <c r="I27" s="134" t="s">
        <v>76</v>
      </c>
      <c r="J27" s="134" t="s">
        <v>76</v>
      </c>
      <c r="K27" s="134" t="s">
        <v>76</v>
      </c>
      <c r="L27" s="134" t="s">
        <v>76</v>
      </c>
      <c r="M27" s="134" t="s">
        <v>76</v>
      </c>
      <c r="N27" s="134" t="s">
        <v>76</v>
      </c>
      <c r="O27" s="134" t="s">
        <v>76</v>
      </c>
      <c r="P27" s="134" t="s">
        <v>76</v>
      </c>
      <c r="Q27" s="134" t="s">
        <v>76</v>
      </c>
      <c r="R27" s="134" t="s">
        <v>76</v>
      </c>
      <c r="S27" s="134" t="s">
        <v>76</v>
      </c>
      <c r="T27" s="134" t="s">
        <v>76</v>
      </c>
      <c r="U27" s="134" t="s">
        <v>76</v>
      </c>
      <c r="V27" s="134" t="s">
        <v>76</v>
      </c>
      <c r="W27" s="134" t="s">
        <v>76</v>
      </c>
      <c r="X27" s="134" t="s">
        <v>76</v>
      </c>
      <c r="Y27" s="135" t="s">
        <v>76</v>
      </c>
    </row>
    <row r="28" spans="1:25" x14ac:dyDescent="0.25">
      <c r="A28" s="1" t="s">
        <v>1235</v>
      </c>
      <c r="B28" s="543" t="s">
        <v>136</v>
      </c>
      <c r="C28" s="623"/>
      <c r="D28" s="467"/>
      <c r="E28" s="616">
        <f t="shared" si="1"/>
        <v>0</v>
      </c>
      <c r="F28" s="134" t="s">
        <v>76</v>
      </c>
      <c r="G28" s="134" t="s">
        <v>76</v>
      </c>
      <c r="H28" s="134" t="s">
        <v>76</v>
      </c>
      <c r="I28" s="134" t="s">
        <v>76</v>
      </c>
      <c r="J28" s="134" t="s">
        <v>76</v>
      </c>
      <c r="K28" s="134" t="s">
        <v>76</v>
      </c>
      <c r="L28" s="134" t="s">
        <v>76</v>
      </c>
      <c r="M28" s="134" t="s">
        <v>76</v>
      </c>
      <c r="N28" s="134" t="s">
        <v>76</v>
      </c>
      <c r="O28" s="134" t="s">
        <v>76</v>
      </c>
      <c r="P28" s="134" t="s">
        <v>76</v>
      </c>
      <c r="Q28" s="134" t="s">
        <v>76</v>
      </c>
      <c r="R28" s="134" t="s">
        <v>76</v>
      </c>
      <c r="S28" s="134" t="s">
        <v>76</v>
      </c>
      <c r="T28" s="134" t="s">
        <v>76</v>
      </c>
      <c r="U28" s="134" t="s">
        <v>76</v>
      </c>
      <c r="V28" s="134" t="s">
        <v>76</v>
      </c>
      <c r="W28" s="134" t="s">
        <v>76</v>
      </c>
      <c r="X28" s="134" t="s">
        <v>76</v>
      </c>
      <c r="Y28" s="135" t="s">
        <v>76</v>
      </c>
    </row>
    <row r="29" spans="1:25" ht="45" x14ac:dyDescent="0.25">
      <c r="A29" s="1" t="s">
        <v>712</v>
      </c>
      <c r="B29" s="575"/>
      <c r="C29" s="482" t="s">
        <v>137</v>
      </c>
      <c r="D29" s="387" t="s">
        <v>164</v>
      </c>
      <c r="E29" s="515"/>
      <c r="F29" s="33"/>
      <c r="G29" s="33"/>
      <c r="H29" s="33"/>
      <c r="I29" s="33"/>
      <c r="J29" s="33"/>
      <c r="K29" s="33"/>
      <c r="L29" s="33"/>
      <c r="M29" s="33"/>
      <c r="N29" s="33"/>
      <c r="O29" s="33"/>
      <c r="P29" s="33"/>
      <c r="Q29" s="33"/>
      <c r="R29" s="33"/>
      <c r="S29" s="33"/>
      <c r="T29" s="33"/>
      <c r="U29" s="33"/>
      <c r="V29" s="33"/>
      <c r="W29" s="33"/>
      <c r="X29" s="33"/>
      <c r="Y29" s="34"/>
    </row>
    <row r="30" spans="1:25" ht="30" x14ac:dyDescent="0.25">
      <c r="A30" s="1" t="s">
        <v>1236</v>
      </c>
      <c r="B30" s="543" t="s">
        <v>127</v>
      </c>
      <c r="C30" s="623" t="s">
        <v>1828</v>
      </c>
      <c r="D30" s="467" t="s">
        <v>1734</v>
      </c>
      <c r="E30" s="616">
        <f>COUNTIFS($F30:$Y30,"taip")</f>
        <v>1</v>
      </c>
      <c r="F30" s="134" t="s">
        <v>77</v>
      </c>
      <c r="G30" s="134" t="s">
        <v>76</v>
      </c>
      <c r="H30" s="134" t="s">
        <v>76</v>
      </c>
      <c r="I30" s="134" t="s">
        <v>76</v>
      </c>
      <c r="J30" s="134" t="s">
        <v>76</v>
      </c>
      <c r="K30" s="134" t="s">
        <v>76</v>
      </c>
      <c r="L30" s="134" t="s">
        <v>76</v>
      </c>
      <c r="M30" s="134" t="s">
        <v>76</v>
      </c>
      <c r="N30" s="134" t="s">
        <v>76</v>
      </c>
      <c r="O30" s="134" t="s">
        <v>76</v>
      </c>
      <c r="P30" s="134" t="s">
        <v>76</v>
      </c>
      <c r="Q30" s="134" t="s">
        <v>76</v>
      </c>
      <c r="R30" s="134" t="s">
        <v>76</v>
      </c>
      <c r="S30" s="134" t="s">
        <v>76</v>
      </c>
      <c r="T30" s="134" t="s">
        <v>76</v>
      </c>
      <c r="U30" s="134" t="s">
        <v>76</v>
      </c>
      <c r="V30" s="134" t="s">
        <v>76</v>
      </c>
      <c r="W30" s="134" t="s">
        <v>76</v>
      </c>
      <c r="X30" s="134" t="s">
        <v>76</v>
      </c>
      <c r="Y30" s="135" t="s">
        <v>76</v>
      </c>
    </row>
    <row r="31" spans="1:25" ht="30" x14ac:dyDescent="0.25">
      <c r="A31" s="1" t="s">
        <v>1237</v>
      </c>
      <c r="B31" s="543" t="s">
        <v>128</v>
      </c>
      <c r="C31" s="623" t="s">
        <v>1829</v>
      </c>
      <c r="D31" s="467" t="s">
        <v>1721</v>
      </c>
      <c r="E31" s="616">
        <f t="shared" ref="E31:E39" si="2">COUNTIFS($F31:$Y31,"taip")</f>
        <v>2</v>
      </c>
      <c r="F31" s="134" t="s">
        <v>77</v>
      </c>
      <c r="G31" s="134" t="s">
        <v>77</v>
      </c>
      <c r="H31" s="134" t="s">
        <v>76</v>
      </c>
      <c r="I31" s="134" t="s">
        <v>76</v>
      </c>
      <c r="J31" s="134" t="s">
        <v>76</v>
      </c>
      <c r="K31" s="134" t="s">
        <v>76</v>
      </c>
      <c r="L31" s="134" t="s">
        <v>76</v>
      </c>
      <c r="M31" s="134" t="s">
        <v>76</v>
      </c>
      <c r="N31" s="134" t="s">
        <v>76</v>
      </c>
      <c r="O31" s="134" t="s">
        <v>76</v>
      </c>
      <c r="P31" s="134" t="s">
        <v>76</v>
      </c>
      <c r="Q31" s="134" t="s">
        <v>76</v>
      </c>
      <c r="R31" s="134" t="s">
        <v>76</v>
      </c>
      <c r="S31" s="134" t="s">
        <v>76</v>
      </c>
      <c r="T31" s="134" t="s">
        <v>76</v>
      </c>
      <c r="U31" s="134" t="s">
        <v>76</v>
      </c>
      <c r="V31" s="134" t="s">
        <v>76</v>
      </c>
      <c r="W31" s="134" t="s">
        <v>76</v>
      </c>
      <c r="X31" s="134" t="s">
        <v>76</v>
      </c>
      <c r="Y31" s="135" t="s">
        <v>76</v>
      </c>
    </row>
    <row r="32" spans="1:25" ht="30" x14ac:dyDescent="0.25">
      <c r="A32" s="1" t="s">
        <v>1238</v>
      </c>
      <c r="B32" s="543" t="s">
        <v>129</v>
      </c>
      <c r="C32" s="623" t="s">
        <v>1830</v>
      </c>
      <c r="D32" s="467" t="s">
        <v>1718</v>
      </c>
      <c r="E32" s="616">
        <f t="shared" si="2"/>
        <v>1</v>
      </c>
      <c r="F32" s="134" t="s">
        <v>76</v>
      </c>
      <c r="G32" s="134" t="s">
        <v>77</v>
      </c>
      <c r="H32" s="134" t="s">
        <v>76</v>
      </c>
      <c r="I32" s="134" t="s">
        <v>76</v>
      </c>
      <c r="J32" s="134" t="s">
        <v>76</v>
      </c>
      <c r="K32" s="134" t="s">
        <v>76</v>
      </c>
      <c r="L32" s="134" t="s">
        <v>76</v>
      </c>
      <c r="M32" s="134" t="s">
        <v>76</v>
      </c>
      <c r="N32" s="134" t="s">
        <v>76</v>
      </c>
      <c r="O32" s="134" t="s">
        <v>76</v>
      </c>
      <c r="P32" s="134" t="s">
        <v>76</v>
      </c>
      <c r="Q32" s="134" t="s">
        <v>76</v>
      </c>
      <c r="R32" s="134" t="s">
        <v>76</v>
      </c>
      <c r="S32" s="134" t="s">
        <v>76</v>
      </c>
      <c r="T32" s="134" t="s">
        <v>76</v>
      </c>
      <c r="U32" s="134" t="s">
        <v>76</v>
      </c>
      <c r="V32" s="134" t="s">
        <v>76</v>
      </c>
      <c r="W32" s="134" t="s">
        <v>76</v>
      </c>
      <c r="X32" s="134" t="s">
        <v>76</v>
      </c>
      <c r="Y32" s="135" t="s">
        <v>76</v>
      </c>
    </row>
    <row r="33" spans="1:25" ht="30" x14ac:dyDescent="0.25">
      <c r="A33" s="1" t="s">
        <v>1239</v>
      </c>
      <c r="B33" s="543" t="s">
        <v>130</v>
      </c>
      <c r="C33" s="623" t="s">
        <v>1831</v>
      </c>
      <c r="D33" s="467" t="s">
        <v>1733</v>
      </c>
      <c r="E33" s="616">
        <f t="shared" si="2"/>
        <v>2</v>
      </c>
      <c r="F33" s="134" t="s">
        <v>77</v>
      </c>
      <c r="G33" s="134" t="s">
        <v>77</v>
      </c>
      <c r="H33" s="134" t="s">
        <v>76</v>
      </c>
      <c r="I33" s="134" t="s">
        <v>76</v>
      </c>
      <c r="J33" s="134" t="s">
        <v>76</v>
      </c>
      <c r="K33" s="134" t="s">
        <v>76</v>
      </c>
      <c r="L33" s="134" t="s">
        <v>76</v>
      </c>
      <c r="M33" s="134" t="s">
        <v>76</v>
      </c>
      <c r="N33" s="134" t="s">
        <v>76</v>
      </c>
      <c r="O33" s="134" t="s">
        <v>76</v>
      </c>
      <c r="P33" s="134" t="s">
        <v>76</v>
      </c>
      <c r="Q33" s="134" t="s">
        <v>76</v>
      </c>
      <c r="R33" s="134" t="s">
        <v>76</v>
      </c>
      <c r="S33" s="134" t="s">
        <v>76</v>
      </c>
      <c r="T33" s="134" t="s">
        <v>76</v>
      </c>
      <c r="U33" s="134" t="s">
        <v>76</v>
      </c>
      <c r="V33" s="134" t="s">
        <v>76</v>
      </c>
      <c r="W33" s="134" t="s">
        <v>76</v>
      </c>
      <c r="X33" s="134" t="s">
        <v>76</v>
      </c>
      <c r="Y33" s="135" t="s">
        <v>76</v>
      </c>
    </row>
    <row r="34" spans="1:25" x14ac:dyDescent="0.25">
      <c r="A34" s="1" t="s">
        <v>1240</v>
      </c>
      <c r="B34" s="543" t="s">
        <v>131</v>
      </c>
      <c r="C34" s="623" t="s">
        <v>1832</v>
      </c>
      <c r="D34" s="467" t="s">
        <v>1736</v>
      </c>
      <c r="E34" s="616">
        <f t="shared" si="2"/>
        <v>1</v>
      </c>
      <c r="F34" s="134" t="s">
        <v>77</v>
      </c>
      <c r="G34" s="134" t="s">
        <v>76</v>
      </c>
      <c r="H34" s="134" t="s">
        <v>76</v>
      </c>
      <c r="I34" s="134" t="s">
        <v>76</v>
      </c>
      <c r="J34" s="134" t="s">
        <v>76</v>
      </c>
      <c r="K34" s="134" t="s">
        <v>76</v>
      </c>
      <c r="L34" s="134" t="s">
        <v>76</v>
      </c>
      <c r="M34" s="134" t="s">
        <v>76</v>
      </c>
      <c r="N34" s="134" t="s">
        <v>76</v>
      </c>
      <c r="O34" s="134" t="s">
        <v>76</v>
      </c>
      <c r="P34" s="134" t="s">
        <v>76</v>
      </c>
      <c r="Q34" s="134" t="s">
        <v>76</v>
      </c>
      <c r="R34" s="134" t="s">
        <v>76</v>
      </c>
      <c r="S34" s="134" t="s">
        <v>76</v>
      </c>
      <c r="T34" s="134" t="s">
        <v>76</v>
      </c>
      <c r="U34" s="134" t="s">
        <v>76</v>
      </c>
      <c r="V34" s="134" t="s">
        <v>76</v>
      </c>
      <c r="W34" s="134" t="s">
        <v>76</v>
      </c>
      <c r="X34" s="134" t="s">
        <v>76</v>
      </c>
      <c r="Y34" s="135" t="s">
        <v>76</v>
      </c>
    </row>
    <row r="35" spans="1:25" x14ac:dyDescent="0.25">
      <c r="A35" s="1" t="s">
        <v>1241</v>
      </c>
      <c r="B35" s="543" t="s">
        <v>132</v>
      </c>
      <c r="C35" s="623"/>
      <c r="D35" s="467"/>
      <c r="E35" s="616">
        <f t="shared" si="2"/>
        <v>0</v>
      </c>
      <c r="F35" s="134" t="s">
        <v>76</v>
      </c>
      <c r="G35" s="134" t="s">
        <v>76</v>
      </c>
      <c r="H35" s="134" t="s">
        <v>76</v>
      </c>
      <c r="I35" s="134" t="s">
        <v>76</v>
      </c>
      <c r="J35" s="134" t="s">
        <v>76</v>
      </c>
      <c r="K35" s="134" t="s">
        <v>76</v>
      </c>
      <c r="L35" s="134" t="s">
        <v>76</v>
      </c>
      <c r="M35" s="134" t="s">
        <v>76</v>
      </c>
      <c r="N35" s="134" t="s">
        <v>76</v>
      </c>
      <c r="O35" s="134" t="s">
        <v>76</v>
      </c>
      <c r="P35" s="134" t="s">
        <v>76</v>
      </c>
      <c r="Q35" s="134" t="s">
        <v>76</v>
      </c>
      <c r="R35" s="134" t="s">
        <v>76</v>
      </c>
      <c r="S35" s="134" t="s">
        <v>76</v>
      </c>
      <c r="T35" s="134" t="s">
        <v>76</v>
      </c>
      <c r="U35" s="134" t="s">
        <v>76</v>
      </c>
      <c r="V35" s="134" t="s">
        <v>76</v>
      </c>
      <c r="W35" s="134" t="s">
        <v>76</v>
      </c>
      <c r="X35" s="134" t="s">
        <v>76</v>
      </c>
      <c r="Y35" s="135" t="s">
        <v>76</v>
      </c>
    </row>
    <row r="36" spans="1:25" x14ac:dyDescent="0.25">
      <c r="A36" s="1" t="s">
        <v>1242</v>
      </c>
      <c r="B36" s="543" t="s">
        <v>133</v>
      </c>
      <c r="C36" s="623"/>
      <c r="D36" s="467"/>
      <c r="E36" s="616">
        <f t="shared" si="2"/>
        <v>0</v>
      </c>
      <c r="F36" s="134" t="s">
        <v>76</v>
      </c>
      <c r="G36" s="134" t="s">
        <v>76</v>
      </c>
      <c r="H36" s="134" t="s">
        <v>76</v>
      </c>
      <c r="I36" s="134" t="s">
        <v>76</v>
      </c>
      <c r="J36" s="134" t="s">
        <v>76</v>
      </c>
      <c r="K36" s="134" t="s">
        <v>76</v>
      </c>
      <c r="L36" s="134" t="s">
        <v>76</v>
      </c>
      <c r="M36" s="134" t="s">
        <v>76</v>
      </c>
      <c r="N36" s="134" t="s">
        <v>76</v>
      </c>
      <c r="O36" s="134" t="s">
        <v>76</v>
      </c>
      <c r="P36" s="134" t="s">
        <v>76</v>
      </c>
      <c r="Q36" s="134" t="s">
        <v>76</v>
      </c>
      <c r="R36" s="134" t="s">
        <v>76</v>
      </c>
      <c r="S36" s="134" t="s">
        <v>76</v>
      </c>
      <c r="T36" s="134" t="s">
        <v>76</v>
      </c>
      <c r="U36" s="134" t="s">
        <v>76</v>
      </c>
      <c r="V36" s="134" t="s">
        <v>76</v>
      </c>
      <c r="W36" s="134" t="s">
        <v>76</v>
      </c>
      <c r="X36" s="134" t="s">
        <v>76</v>
      </c>
      <c r="Y36" s="135" t="s">
        <v>76</v>
      </c>
    </row>
    <row r="37" spans="1:25" x14ac:dyDescent="0.25">
      <c r="A37" s="1" t="s">
        <v>1243</v>
      </c>
      <c r="B37" s="543" t="s">
        <v>134</v>
      </c>
      <c r="C37" s="623"/>
      <c r="D37" s="467"/>
      <c r="E37" s="616">
        <f t="shared" si="2"/>
        <v>0</v>
      </c>
      <c r="F37" s="134" t="s">
        <v>76</v>
      </c>
      <c r="G37" s="134" t="s">
        <v>76</v>
      </c>
      <c r="H37" s="134" t="s">
        <v>76</v>
      </c>
      <c r="I37" s="134" t="s">
        <v>76</v>
      </c>
      <c r="J37" s="134" t="s">
        <v>76</v>
      </c>
      <c r="K37" s="134" t="s">
        <v>76</v>
      </c>
      <c r="L37" s="134" t="s">
        <v>76</v>
      </c>
      <c r="M37" s="134" t="s">
        <v>76</v>
      </c>
      <c r="N37" s="134" t="s">
        <v>76</v>
      </c>
      <c r="O37" s="134" t="s">
        <v>76</v>
      </c>
      <c r="P37" s="134" t="s">
        <v>76</v>
      </c>
      <c r="Q37" s="134" t="s">
        <v>76</v>
      </c>
      <c r="R37" s="134" t="s">
        <v>76</v>
      </c>
      <c r="S37" s="134" t="s">
        <v>76</v>
      </c>
      <c r="T37" s="134" t="s">
        <v>76</v>
      </c>
      <c r="U37" s="134" t="s">
        <v>76</v>
      </c>
      <c r="V37" s="134" t="s">
        <v>76</v>
      </c>
      <c r="W37" s="134" t="s">
        <v>76</v>
      </c>
      <c r="X37" s="134" t="s">
        <v>76</v>
      </c>
      <c r="Y37" s="135" t="s">
        <v>76</v>
      </c>
    </row>
    <row r="38" spans="1:25" x14ac:dyDescent="0.25">
      <c r="A38" s="1" t="s">
        <v>1244</v>
      </c>
      <c r="B38" s="543" t="s">
        <v>135</v>
      </c>
      <c r="C38" s="623"/>
      <c r="D38" s="467"/>
      <c r="E38" s="616">
        <f t="shared" si="2"/>
        <v>0</v>
      </c>
      <c r="F38" s="134" t="s">
        <v>76</v>
      </c>
      <c r="G38" s="134" t="s">
        <v>76</v>
      </c>
      <c r="H38" s="134" t="s">
        <v>76</v>
      </c>
      <c r="I38" s="134" t="s">
        <v>76</v>
      </c>
      <c r="J38" s="134" t="s">
        <v>76</v>
      </c>
      <c r="K38" s="134" t="s">
        <v>76</v>
      </c>
      <c r="L38" s="134" t="s">
        <v>76</v>
      </c>
      <c r="M38" s="134" t="s">
        <v>76</v>
      </c>
      <c r="N38" s="134" t="s">
        <v>76</v>
      </c>
      <c r="O38" s="134" t="s">
        <v>76</v>
      </c>
      <c r="P38" s="134" t="s">
        <v>76</v>
      </c>
      <c r="Q38" s="134" t="s">
        <v>76</v>
      </c>
      <c r="R38" s="134" t="s">
        <v>76</v>
      </c>
      <c r="S38" s="134" t="s">
        <v>76</v>
      </c>
      <c r="T38" s="134" t="s">
        <v>76</v>
      </c>
      <c r="U38" s="134" t="s">
        <v>76</v>
      </c>
      <c r="V38" s="134" t="s">
        <v>76</v>
      </c>
      <c r="W38" s="134" t="s">
        <v>76</v>
      </c>
      <c r="X38" s="134" t="s">
        <v>76</v>
      </c>
      <c r="Y38" s="135" t="s">
        <v>76</v>
      </c>
    </row>
    <row r="39" spans="1:25" x14ac:dyDescent="0.25">
      <c r="A39" s="1" t="s">
        <v>1245</v>
      </c>
      <c r="B39" s="543" t="s">
        <v>136</v>
      </c>
      <c r="C39" s="623"/>
      <c r="D39" s="467"/>
      <c r="E39" s="616">
        <f t="shared" si="2"/>
        <v>0</v>
      </c>
      <c r="F39" s="134" t="s">
        <v>76</v>
      </c>
      <c r="G39" s="134" t="s">
        <v>76</v>
      </c>
      <c r="H39" s="134" t="s">
        <v>76</v>
      </c>
      <c r="I39" s="134" t="s">
        <v>76</v>
      </c>
      <c r="J39" s="134" t="s">
        <v>76</v>
      </c>
      <c r="K39" s="134" t="s">
        <v>76</v>
      </c>
      <c r="L39" s="134" t="s">
        <v>76</v>
      </c>
      <c r="M39" s="134" t="s">
        <v>76</v>
      </c>
      <c r="N39" s="134" t="s">
        <v>76</v>
      </c>
      <c r="O39" s="134" t="s">
        <v>76</v>
      </c>
      <c r="P39" s="134" t="s">
        <v>76</v>
      </c>
      <c r="Q39" s="134" t="s">
        <v>76</v>
      </c>
      <c r="R39" s="134" t="s">
        <v>76</v>
      </c>
      <c r="S39" s="134" t="s">
        <v>76</v>
      </c>
      <c r="T39" s="134" t="s">
        <v>76</v>
      </c>
      <c r="U39" s="134" t="s">
        <v>76</v>
      </c>
      <c r="V39" s="134" t="s">
        <v>76</v>
      </c>
      <c r="W39" s="134" t="s">
        <v>76</v>
      </c>
      <c r="X39" s="134" t="s">
        <v>76</v>
      </c>
      <c r="Y39" s="135" t="s">
        <v>76</v>
      </c>
    </row>
    <row r="40" spans="1:25" ht="45" x14ac:dyDescent="0.25">
      <c r="A40" s="1" t="s">
        <v>713</v>
      </c>
      <c r="B40" s="575"/>
      <c r="C40" s="482" t="s">
        <v>163</v>
      </c>
      <c r="D40" s="387" t="s">
        <v>164</v>
      </c>
      <c r="E40" s="515"/>
      <c r="F40" s="33"/>
      <c r="G40" s="33"/>
      <c r="H40" s="33"/>
      <c r="I40" s="33"/>
      <c r="J40" s="33"/>
      <c r="K40" s="33"/>
      <c r="L40" s="33"/>
      <c r="M40" s="33"/>
      <c r="N40" s="33"/>
      <c r="O40" s="33"/>
      <c r="P40" s="33"/>
      <c r="Q40" s="33"/>
      <c r="R40" s="33"/>
      <c r="S40" s="33"/>
      <c r="T40" s="33"/>
      <c r="U40" s="33"/>
      <c r="V40" s="33"/>
      <c r="W40" s="33"/>
      <c r="X40" s="33"/>
      <c r="Y40" s="34"/>
    </row>
    <row r="41" spans="1:25" x14ac:dyDescent="0.25">
      <c r="A41" s="1" t="s">
        <v>1246</v>
      </c>
      <c r="B41" s="617" t="s">
        <v>127</v>
      </c>
      <c r="C41" s="622" t="s">
        <v>1834</v>
      </c>
      <c r="D41" s="468" t="s">
        <v>1737</v>
      </c>
      <c r="E41" s="618">
        <f>COUNTIFS($F41:$Y41,"taip")</f>
        <v>2</v>
      </c>
      <c r="F41" s="134" t="s">
        <v>77</v>
      </c>
      <c r="G41" s="134" t="s">
        <v>77</v>
      </c>
      <c r="H41" s="134" t="s">
        <v>76</v>
      </c>
      <c r="I41" s="134" t="s">
        <v>76</v>
      </c>
      <c r="J41" s="134" t="s">
        <v>76</v>
      </c>
      <c r="K41" s="134" t="s">
        <v>76</v>
      </c>
      <c r="L41" s="134" t="s">
        <v>76</v>
      </c>
      <c r="M41" s="134" t="s">
        <v>76</v>
      </c>
      <c r="N41" s="134" t="s">
        <v>76</v>
      </c>
      <c r="O41" s="134" t="s">
        <v>76</v>
      </c>
      <c r="P41" s="134" t="s">
        <v>76</v>
      </c>
      <c r="Q41" s="134" t="s">
        <v>76</v>
      </c>
      <c r="R41" s="134" t="s">
        <v>76</v>
      </c>
      <c r="S41" s="134" t="s">
        <v>76</v>
      </c>
      <c r="T41" s="134" t="s">
        <v>76</v>
      </c>
      <c r="U41" s="134" t="s">
        <v>76</v>
      </c>
      <c r="V41" s="134" t="s">
        <v>76</v>
      </c>
      <c r="W41" s="134" t="s">
        <v>76</v>
      </c>
      <c r="X41" s="134" t="s">
        <v>76</v>
      </c>
      <c r="Y41" s="135" t="s">
        <v>76</v>
      </c>
    </row>
    <row r="42" spans="1:25" ht="30" x14ac:dyDescent="0.25">
      <c r="A42" s="1" t="s">
        <v>1247</v>
      </c>
      <c r="B42" s="543" t="s">
        <v>128</v>
      </c>
      <c r="C42" s="623" t="s">
        <v>1836</v>
      </c>
      <c r="D42" s="467" t="s">
        <v>1733</v>
      </c>
      <c r="E42" s="616">
        <f t="shared" ref="E42:E50" si="3">COUNTIFS($F42:$Y42,"taip")</f>
        <v>2</v>
      </c>
      <c r="F42" s="134" t="s">
        <v>77</v>
      </c>
      <c r="G42" s="134" t="s">
        <v>77</v>
      </c>
      <c r="H42" s="134" t="s">
        <v>76</v>
      </c>
      <c r="I42" s="134" t="s">
        <v>76</v>
      </c>
      <c r="J42" s="134" t="s">
        <v>76</v>
      </c>
      <c r="K42" s="134" t="s">
        <v>76</v>
      </c>
      <c r="L42" s="134" t="s">
        <v>76</v>
      </c>
      <c r="M42" s="134" t="s">
        <v>76</v>
      </c>
      <c r="N42" s="134" t="s">
        <v>76</v>
      </c>
      <c r="O42" s="134" t="s">
        <v>76</v>
      </c>
      <c r="P42" s="134" t="s">
        <v>76</v>
      </c>
      <c r="Q42" s="134" t="s">
        <v>76</v>
      </c>
      <c r="R42" s="134" t="s">
        <v>76</v>
      </c>
      <c r="S42" s="134" t="s">
        <v>76</v>
      </c>
      <c r="T42" s="134" t="s">
        <v>76</v>
      </c>
      <c r="U42" s="134" t="s">
        <v>76</v>
      </c>
      <c r="V42" s="134" t="s">
        <v>76</v>
      </c>
      <c r="W42" s="134" t="s">
        <v>76</v>
      </c>
      <c r="X42" s="134" t="s">
        <v>76</v>
      </c>
      <c r="Y42" s="135" t="s">
        <v>76</v>
      </c>
    </row>
    <row r="43" spans="1:25" x14ac:dyDescent="0.25">
      <c r="A43" s="1" t="s">
        <v>1248</v>
      </c>
      <c r="B43" s="543" t="s">
        <v>129</v>
      </c>
      <c r="C43" s="623" t="s">
        <v>1835</v>
      </c>
      <c r="D43" s="467" t="s">
        <v>1732</v>
      </c>
      <c r="E43" s="616">
        <f t="shared" si="3"/>
        <v>1</v>
      </c>
      <c r="F43" s="134" t="s">
        <v>77</v>
      </c>
      <c r="G43" s="134" t="s">
        <v>76</v>
      </c>
      <c r="H43" s="134" t="s">
        <v>76</v>
      </c>
      <c r="I43" s="134" t="s">
        <v>76</v>
      </c>
      <c r="J43" s="134" t="s">
        <v>76</v>
      </c>
      <c r="K43" s="134" t="s">
        <v>76</v>
      </c>
      <c r="L43" s="134" t="s">
        <v>76</v>
      </c>
      <c r="M43" s="134" t="s">
        <v>76</v>
      </c>
      <c r="N43" s="134" t="s">
        <v>76</v>
      </c>
      <c r="O43" s="134" t="s">
        <v>76</v>
      </c>
      <c r="P43" s="134" t="s">
        <v>76</v>
      </c>
      <c r="Q43" s="134" t="s">
        <v>76</v>
      </c>
      <c r="R43" s="134" t="s">
        <v>76</v>
      </c>
      <c r="S43" s="134" t="s">
        <v>76</v>
      </c>
      <c r="T43" s="134" t="s">
        <v>76</v>
      </c>
      <c r="U43" s="134" t="s">
        <v>76</v>
      </c>
      <c r="V43" s="134" t="s">
        <v>76</v>
      </c>
      <c r="W43" s="134" t="s">
        <v>76</v>
      </c>
      <c r="X43" s="134" t="s">
        <v>76</v>
      </c>
      <c r="Y43" s="135" t="s">
        <v>76</v>
      </c>
    </row>
    <row r="44" spans="1:25" x14ac:dyDescent="0.25">
      <c r="A44" s="1" t="s">
        <v>1249</v>
      </c>
      <c r="B44" s="543" t="s">
        <v>130</v>
      </c>
      <c r="C44" s="623" t="s">
        <v>1833</v>
      </c>
      <c r="D44" s="467" t="s">
        <v>1738</v>
      </c>
      <c r="E44" s="616">
        <f t="shared" si="3"/>
        <v>2</v>
      </c>
      <c r="F44" s="134" t="s">
        <v>77</v>
      </c>
      <c r="G44" s="134" t="s">
        <v>77</v>
      </c>
      <c r="H44" s="134" t="s">
        <v>76</v>
      </c>
      <c r="I44" s="134" t="s">
        <v>76</v>
      </c>
      <c r="J44" s="134" t="s">
        <v>76</v>
      </c>
      <c r="K44" s="134" t="s">
        <v>76</v>
      </c>
      <c r="L44" s="134" t="s">
        <v>76</v>
      </c>
      <c r="M44" s="134" t="s">
        <v>76</v>
      </c>
      <c r="N44" s="134" t="s">
        <v>76</v>
      </c>
      <c r="O44" s="134" t="s">
        <v>76</v>
      </c>
      <c r="P44" s="134" t="s">
        <v>76</v>
      </c>
      <c r="Q44" s="134" t="s">
        <v>76</v>
      </c>
      <c r="R44" s="134" t="s">
        <v>76</v>
      </c>
      <c r="S44" s="134" t="s">
        <v>76</v>
      </c>
      <c r="T44" s="134" t="s">
        <v>76</v>
      </c>
      <c r="U44" s="134" t="s">
        <v>76</v>
      </c>
      <c r="V44" s="134" t="s">
        <v>76</v>
      </c>
      <c r="W44" s="134" t="s">
        <v>76</v>
      </c>
      <c r="X44" s="134" t="s">
        <v>76</v>
      </c>
      <c r="Y44" s="135" t="s">
        <v>76</v>
      </c>
    </row>
    <row r="45" spans="1:25" x14ac:dyDescent="0.25">
      <c r="A45" s="1" t="s">
        <v>1250</v>
      </c>
      <c r="B45" s="543" t="s">
        <v>131</v>
      </c>
      <c r="C45" s="623"/>
      <c r="D45" s="467"/>
      <c r="E45" s="616">
        <f t="shared" si="3"/>
        <v>0</v>
      </c>
      <c r="F45" s="134" t="s">
        <v>76</v>
      </c>
      <c r="G45" s="134" t="s">
        <v>76</v>
      </c>
      <c r="H45" s="134" t="s">
        <v>76</v>
      </c>
      <c r="I45" s="134" t="s">
        <v>76</v>
      </c>
      <c r="J45" s="134" t="s">
        <v>76</v>
      </c>
      <c r="K45" s="134" t="s">
        <v>76</v>
      </c>
      <c r="L45" s="134" t="s">
        <v>76</v>
      </c>
      <c r="M45" s="134" t="s">
        <v>76</v>
      </c>
      <c r="N45" s="134" t="s">
        <v>76</v>
      </c>
      <c r="O45" s="134" t="s">
        <v>76</v>
      </c>
      <c r="P45" s="134" t="s">
        <v>76</v>
      </c>
      <c r="Q45" s="134" t="s">
        <v>76</v>
      </c>
      <c r="R45" s="134" t="s">
        <v>76</v>
      </c>
      <c r="S45" s="134" t="s">
        <v>76</v>
      </c>
      <c r="T45" s="134" t="s">
        <v>76</v>
      </c>
      <c r="U45" s="134" t="s">
        <v>76</v>
      </c>
      <c r="V45" s="134" t="s">
        <v>76</v>
      </c>
      <c r="W45" s="134" t="s">
        <v>76</v>
      </c>
      <c r="X45" s="134" t="s">
        <v>76</v>
      </c>
      <c r="Y45" s="135" t="s">
        <v>76</v>
      </c>
    </row>
    <row r="46" spans="1:25" x14ac:dyDescent="0.25">
      <c r="A46" s="1" t="s">
        <v>1251</v>
      </c>
      <c r="B46" s="543" t="s">
        <v>132</v>
      </c>
      <c r="C46" s="623"/>
      <c r="D46" s="467"/>
      <c r="E46" s="616">
        <f t="shared" si="3"/>
        <v>0</v>
      </c>
      <c r="F46" s="134" t="s">
        <v>76</v>
      </c>
      <c r="G46" s="134" t="s">
        <v>76</v>
      </c>
      <c r="H46" s="134" t="s">
        <v>76</v>
      </c>
      <c r="I46" s="134" t="s">
        <v>76</v>
      </c>
      <c r="J46" s="134" t="s">
        <v>76</v>
      </c>
      <c r="K46" s="134" t="s">
        <v>76</v>
      </c>
      <c r="L46" s="134" t="s">
        <v>76</v>
      </c>
      <c r="M46" s="134" t="s">
        <v>76</v>
      </c>
      <c r="N46" s="134" t="s">
        <v>76</v>
      </c>
      <c r="O46" s="134" t="s">
        <v>76</v>
      </c>
      <c r="P46" s="134" t="s">
        <v>76</v>
      </c>
      <c r="Q46" s="134" t="s">
        <v>76</v>
      </c>
      <c r="R46" s="134" t="s">
        <v>76</v>
      </c>
      <c r="S46" s="134" t="s">
        <v>76</v>
      </c>
      <c r="T46" s="134" t="s">
        <v>76</v>
      </c>
      <c r="U46" s="134" t="s">
        <v>76</v>
      </c>
      <c r="V46" s="134" t="s">
        <v>76</v>
      </c>
      <c r="W46" s="134" t="s">
        <v>76</v>
      </c>
      <c r="X46" s="134" t="s">
        <v>76</v>
      </c>
      <c r="Y46" s="135" t="s">
        <v>76</v>
      </c>
    </row>
    <row r="47" spans="1:25" x14ac:dyDescent="0.25">
      <c r="A47" s="1" t="s">
        <v>1252</v>
      </c>
      <c r="B47" s="543" t="s">
        <v>133</v>
      </c>
      <c r="C47" s="623"/>
      <c r="D47" s="467"/>
      <c r="E47" s="616">
        <f t="shared" si="3"/>
        <v>0</v>
      </c>
      <c r="F47" s="134" t="s">
        <v>76</v>
      </c>
      <c r="G47" s="134" t="s">
        <v>76</v>
      </c>
      <c r="H47" s="134" t="s">
        <v>76</v>
      </c>
      <c r="I47" s="134" t="s">
        <v>76</v>
      </c>
      <c r="J47" s="134" t="s">
        <v>76</v>
      </c>
      <c r="K47" s="134" t="s">
        <v>76</v>
      </c>
      <c r="L47" s="134" t="s">
        <v>76</v>
      </c>
      <c r="M47" s="134" t="s">
        <v>76</v>
      </c>
      <c r="N47" s="134" t="s">
        <v>76</v>
      </c>
      <c r="O47" s="134" t="s">
        <v>76</v>
      </c>
      <c r="P47" s="134" t="s">
        <v>76</v>
      </c>
      <c r="Q47" s="134" t="s">
        <v>76</v>
      </c>
      <c r="R47" s="134" t="s">
        <v>76</v>
      </c>
      <c r="S47" s="134" t="s">
        <v>76</v>
      </c>
      <c r="T47" s="134" t="s">
        <v>76</v>
      </c>
      <c r="U47" s="134" t="s">
        <v>76</v>
      </c>
      <c r="V47" s="134" t="s">
        <v>76</v>
      </c>
      <c r="W47" s="134" t="s">
        <v>76</v>
      </c>
      <c r="X47" s="134" t="s">
        <v>76</v>
      </c>
      <c r="Y47" s="135" t="s">
        <v>76</v>
      </c>
    </row>
    <row r="48" spans="1:25" x14ac:dyDescent="0.25">
      <c r="A48" s="1" t="s">
        <v>1253</v>
      </c>
      <c r="B48" s="543" t="s">
        <v>134</v>
      </c>
      <c r="C48" s="623"/>
      <c r="D48" s="467"/>
      <c r="E48" s="616">
        <f t="shared" si="3"/>
        <v>0</v>
      </c>
      <c r="F48" s="134" t="s">
        <v>76</v>
      </c>
      <c r="G48" s="134" t="s">
        <v>76</v>
      </c>
      <c r="H48" s="134" t="s">
        <v>76</v>
      </c>
      <c r="I48" s="134" t="s">
        <v>76</v>
      </c>
      <c r="J48" s="134" t="s">
        <v>76</v>
      </c>
      <c r="K48" s="134" t="s">
        <v>76</v>
      </c>
      <c r="L48" s="134" t="s">
        <v>76</v>
      </c>
      <c r="M48" s="134" t="s">
        <v>76</v>
      </c>
      <c r="N48" s="134" t="s">
        <v>76</v>
      </c>
      <c r="O48" s="134" t="s">
        <v>76</v>
      </c>
      <c r="P48" s="134" t="s">
        <v>76</v>
      </c>
      <c r="Q48" s="134" t="s">
        <v>76</v>
      </c>
      <c r="R48" s="134" t="s">
        <v>76</v>
      </c>
      <c r="S48" s="134" t="s">
        <v>76</v>
      </c>
      <c r="T48" s="134" t="s">
        <v>76</v>
      </c>
      <c r="U48" s="134" t="s">
        <v>76</v>
      </c>
      <c r="V48" s="134" t="s">
        <v>76</v>
      </c>
      <c r="W48" s="134" t="s">
        <v>76</v>
      </c>
      <c r="X48" s="134" t="s">
        <v>76</v>
      </c>
      <c r="Y48" s="135" t="s">
        <v>76</v>
      </c>
    </row>
    <row r="49" spans="1:25" x14ac:dyDescent="0.25">
      <c r="A49" s="1" t="s">
        <v>1254</v>
      </c>
      <c r="B49" s="543" t="s">
        <v>135</v>
      </c>
      <c r="C49" s="623"/>
      <c r="D49" s="467"/>
      <c r="E49" s="616">
        <f t="shared" si="3"/>
        <v>0</v>
      </c>
      <c r="F49" s="134" t="s">
        <v>76</v>
      </c>
      <c r="G49" s="134" t="s">
        <v>76</v>
      </c>
      <c r="H49" s="134" t="s">
        <v>76</v>
      </c>
      <c r="I49" s="134" t="s">
        <v>76</v>
      </c>
      <c r="J49" s="134" t="s">
        <v>76</v>
      </c>
      <c r="K49" s="134" t="s">
        <v>76</v>
      </c>
      <c r="L49" s="134" t="s">
        <v>76</v>
      </c>
      <c r="M49" s="134" t="s">
        <v>76</v>
      </c>
      <c r="N49" s="134" t="s">
        <v>76</v>
      </c>
      <c r="O49" s="134" t="s">
        <v>76</v>
      </c>
      <c r="P49" s="134" t="s">
        <v>76</v>
      </c>
      <c r="Q49" s="134" t="s">
        <v>76</v>
      </c>
      <c r="R49" s="134" t="s">
        <v>76</v>
      </c>
      <c r="S49" s="134" t="s">
        <v>76</v>
      </c>
      <c r="T49" s="134" t="s">
        <v>76</v>
      </c>
      <c r="U49" s="134" t="s">
        <v>76</v>
      </c>
      <c r="V49" s="134" t="s">
        <v>76</v>
      </c>
      <c r="W49" s="134" t="s">
        <v>76</v>
      </c>
      <c r="X49" s="134" t="s">
        <v>76</v>
      </c>
      <c r="Y49" s="135" t="s">
        <v>76</v>
      </c>
    </row>
    <row r="50" spans="1:25" ht="15.75" thickBot="1" x14ac:dyDescent="0.3">
      <c r="A50" s="1" t="s">
        <v>1255</v>
      </c>
      <c r="B50" s="545" t="s">
        <v>136</v>
      </c>
      <c r="C50" s="624"/>
      <c r="D50" s="619"/>
      <c r="E50" s="620">
        <f t="shared" si="3"/>
        <v>0</v>
      </c>
      <c r="F50" s="136" t="s">
        <v>76</v>
      </c>
      <c r="G50" s="136" t="s">
        <v>76</v>
      </c>
      <c r="H50" s="136" t="s">
        <v>76</v>
      </c>
      <c r="I50" s="136" t="s">
        <v>76</v>
      </c>
      <c r="J50" s="136" t="s">
        <v>76</v>
      </c>
      <c r="K50" s="136" t="s">
        <v>76</v>
      </c>
      <c r="L50" s="136" t="s">
        <v>76</v>
      </c>
      <c r="M50" s="136" t="s">
        <v>76</v>
      </c>
      <c r="N50" s="136" t="s">
        <v>76</v>
      </c>
      <c r="O50" s="136" t="s">
        <v>76</v>
      </c>
      <c r="P50" s="136" t="s">
        <v>76</v>
      </c>
      <c r="Q50" s="136" t="s">
        <v>76</v>
      </c>
      <c r="R50" s="136" t="s">
        <v>76</v>
      </c>
      <c r="S50" s="136" t="s">
        <v>76</v>
      </c>
      <c r="T50" s="136" t="s">
        <v>76</v>
      </c>
      <c r="U50" s="136" t="s">
        <v>76</v>
      </c>
      <c r="V50" s="136" t="s">
        <v>76</v>
      </c>
      <c r="W50" s="136" t="s">
        <v>76</v>
      </c>
      <c r="X50" s="136" t="s">
        <v>76</v>
      </c>
      <c r="Y50" s="137" t="s">
        <v>76</v>
      </c>
    </row>
    <row r="52" spans="1:25" x14ac:dyDescent="0.25">
      <c r="E52" s="13"/>
    </row>
    <row r="53" spans="1:25" x14ac:dyDescent="0.25">
      <c r="B53" s="1"/>
      <c r="C53" s="602" t="s">
        <v>1474</v>
      </c>
      <c r="E53" s="13"/>
    </row>
    <row r="54" spans="1:25" x14ac:dyDescent="0.25">
      <c r="B54" s="1">
        <v>1</v>
      </c>
      <c r="C54" s="388" t="s">
        <v>1624</v>
      </c>
      <c r="E54" s="13"/>
    </row>
    <row r="55" spans="1:25" ht="45" x14ac:dyDescent="0.25">
      <c r="B55" s="1">
        <v>2</v>
      </c>
      <c r="C55" s="312" t="s">
        <v>1479</v>
      </c>
      <c r="E55" s="13"/>
    </row>
    <row r="56" spans="1:25" x14ac:dyDescent="0.25">
      <c r="B56" s="1">
        <v>3</v>
      </c>
      <c r="C56" s="312" t="s">
        <v>1326</v>
      </c>
      <c r="E56" s="13"/>
    </row>
    <row r="57" spans="1:25" ht="30" x14ac:dyDescent="0.25">
      <c r="B57" s="1">
        <v>4</v>
      </c>
      <c r="C57" s="312" t="s">
        <v>1327</v>
      </c>
      <c r="E57" s="13"/>
    </row>
    <row r="58" spans="1:25" ht="30" x14ac:dyDescent="0.25">
      <c r="B58" s="1">
        <v>5</v>
      </c>
      <c r="C58" s="312" t="s">
        <v>1328</v>
      </c>
    </row>
    <row r="59" spans="1:25" ht="90" x14ac:dyDescent="0.25">
      <c r="B59" s="1">
        <v>6</v>
      </c>
      <c r="C59" s="312" t="s">
        <v>1478</v>
      </c>
      <c r="D59" s="156"/>
      <c r="E59" s="17"/>
    </row>
    <row r="60" spans="1:25" ht="135" x14ac:dyDescent="0.25">
      <c r="B60" s="13">
        <v>7</v>
      </c>
      <c r="C60" s="312" t="s">
        <v>1678</v>
      </c>
    </row>
  </sheetData>
  <sheetProtection algorithmName="SHA-512" hashValue="O26NbNQYlUzDTDphVh+z7h2E6Cgw+3MV7LAkuUJVC/J9P5ewlKfHS4HRBwIdG/JQ0XN704uOa5KYzDo0av660A==" saltValue="XJoAyB3QpYVHNpOWkjvZsA==" spinCount="100000" sheet="1" objects="1" scenarios="1"/>
  <phoneticPr fontId="8" type="noConversion"/>
  <dataValidations count="1">
    <dataValidation type="textLength" allowBlank="1" showInputMessage="1" showErrorMessage="1" prompt="Maksimalus simbolių skaičius - 150." sqref="C8:C17 C19:C28 C30:C39 C41:C50" xr:uid="{4226D5C3-080B-4CCE-9602-16E08FCD65E9}">
      <formula1>0</formula1>
      <formula2>150</formula2>
    </dataValidation>
  </dataValidations>
  <pageMargins left="0.70866141732283472" right="0.70866141732283472" top="0.74803149606299213" bottom="0.74803149606299213" header="0.31496062992125984" footer="0.31496062992125984"/>
  <pageSetup paperSize="9" scale="75" orientation="landscape" horizontalDpi="4294967293" verticalDpi="0" r:id="rId1"/>
  <rowBreaks count="1" manualBreakCount="1">
    <brk id="28" max="16383" man="1"/>
  </rowBreaks>
  <colBreaks count="1" manualBreakCount="1">
    <brk id="7" max="4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BC37B1E-2544-4B39-A5A1-55DC5294B605}">
          <x14:formula1>
            <xm:f>Sąrašai!$A$23:$A$24</xm:f>
          </x14:formula1>
          <xm:sqref>F8:Y17 F41:Y50 F30:Y39 F19:Y28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
  <sheetViews>
    <sheetView zoomScaleNormal="100" workbookViewId="0">
      <selection activeCell="C8" sqref="C8"/>
    </sheetView>
  </sheetViews>
  <sheetFormatPr defaultColWidth="9.140625" defaultRowHeight="15" x14ac:dyDescent="0.25"/>
  <cols>
    <col min="1" max="1" width="8.7109375" style="13" customWidth="1"/>
    <col min="2" max="2" width="10.7109375" style="13" customWidth="1"/>
    <col min="3" max="3" width="75.7109375" style="13" customWidth="1"/>
    <col min="4" max="16384" width="9.140625" style="13"/>
  </cols>
  <sheetData>
    <row r="1" spans="1:5" s="38" customFormat="1" ht="18.75" x14ac:dyDescent="0.25">
      <c r="A1" s="36" t="s">
        <v>11</v>
      </c>
      <c r="B1" s="36" t="s">
        <v>399</v>
      </c>
      <c r="C1" s="36"/>
    </row>
    <row r="2" spans="1:5" x14ac:dyDescent="0.25">
      <c r="A2" s="1"/>
      <c r="B2" s="1"/>
      <c r="C2" s="1"/>
    </row>
    <row r="3" spans="1:5" x14ac:dyDescent="0.25">
      <c r="A3" s="1"/>
      <c r="B3" s="140" t="s">
        <v>1272</v>
      </c>
      <c r="C3" s="205" t="str">
        <f>'1'!C8</f>
        <v>RASE</v>
      </c>
    </row>
    <row r="4" spans="1:5" customFormat="1" ht="15.75" thickBot="1" x14ac:dyDescent="0.3"/>
    <row r="5" spans="1:5" x14ac:dyDescent="0.25">
      <c r="A5" s="1"/>
      <c r="B5" s="318">
        <v>1</v>
      </c>
      <c r="C5" s="321">
        <v>2</v>
      </c>
    </row>
    <row r="6" spans="1:5" ht="30" x14ac:dyDescent="0.25">
      <c r="A6" s="1"/>
      <c r="B6" s="362" t="s">
        <v>75</v>
      </c>
      <c r="C6" s="542" t="s">
        <v>26</v>
      </c>
      <c r="E6" s="138"/>
    </row>
    <row r="7" spans="1:5" ht="30" x14ac:dyDescent="0.25">
      <c r="A7" s="1" t="s">
        <v>12</v>
      </c>
      <c r="B7" s="543" t="s">
        <v>55</v>
      </c>
      <c r="C7" s="544" t="s">
        <v>1743</v>
      </c>
      <c r="E7" s="43"/>
    </row>
    <row r="8" spans="1:5" ht="30" x14ac:dyDescent="0.25">
      <c r="A8" s="1" t="s">
        <v>13</v>
      </c>
      <c r="B8" s="543" t="s">
        <v>56</v>
      </c>
      <c r="C8" s="544" t="s">
        <v>1744</v>
      </c>
      <c r="E8" s="43"/>
    </row>
    <row r="9" spans="1:5" x14ac:dyDescent="0.25">
      <c r="A9" s="1" t="s">
        <v>14</v>
      </c>
      <c r="B9" s="543" t="s">
        <v>57</v>
      </c>
      <c r="C9" s="544"/>
      <c r="E9" s="43"/>
    </row>
    <row r="10" spans="1:5" x14ac:dyDescent="0.25">
      <c r="A10" s="1" t="s">
        <v>165</v>
      </c>
      <c r="B10" s="543" t="s">
        <v>58</v>
      </c>
      <c r="C10" s="544"/>
      <c r="E10" s="43"/>
    </row>
    <row r="11" spans="1:5" x14ac:dyDescent="0.25">
      <c r="A11" s="1" t="s">
        <v>1200</v>
      </c>
      <c r="B11" s="543" t="s">
        <v>59</v>
      </c>
      <c r="C11" s="544"/>
      <c r="E11" s="43"/>
    </row>
    <row r="12" spans="1:5" x14ac:dyDescent="0.25">
      <c r="A12" s="1" t="s">
        <v>1201</v>
      </c>
      <c r="B12" s="543" t="s">
        <v>60</v>
      </c>
      <c r="C12" s="544"/>
      <c r="E12" s="43"/>
    </row>
    <row r="13" spans="1:5" x14ac:dyDescent="0.25">
      <c r="A13" s="1" t="s">
        <v>1202</v>
      </c>
      <c r="B13" s="543" t="s">
        <v>61</v>
      </c>
      <c r="C13" s="544"/>
      <c r="E13" s="43"/>
    </row>
    <row r="14" spans="1:5" x14ac:dyDescent="0.25">
      <c r="A14" s="1" t="s">
        <v>1203</v>
      </c>
      <c r="B14" s="543" t="s">
        <v>62</v>
      </c>
      <c r="C14" s="544"/>
      <c r="E14" s="43"/>
    </row>
    <row r="15" spans="1:5" x14ac:dyDescent="0.25">
      <c r="A15" s="1" t="s">
        <v>1204</v>
      </c>
      <c r="B15" s="543" t="s">
        <v>63</v>
      </c>
      <c r="C15" s="544"/>
      <c r="E15" s="43"/>
    </row>
    <row r="16" spans="1:5" x14ac:dyDescent="0.25">
      <c r="A16" s="1" t="s">
        <v>1205</v>
      </c>
      <c r="B16" s="543" t="s">
        <v>64</v>
      </c>
      <c r="C16" s="544"/>
      <c r="E16" s="43"/>
    </row>
    <row r="17" spans="1:3" x14ac:dyDescent="0.25">
      <c r="A17" s="1" t="s">
        <v>1206</v>
      </c>
      <c r="B17" s="543" t="s">
        <v>65</v>
      </c>
      <c r="C17" s="544"/>
    </row>
    <row r="18" spans="1:3" x14ac:dyDescent="0.25">
      <c r="A18" s="1" t="s">
        <v>1207</v>
      </c>
      <c r="B18" s="543" t="s">
        <v>66</v>
      </c>
      <c r="C18" s="544"/>
    </row>
    <row r="19" spans="1:3" x14ac:dyDescent="0.25">
      <c r="A19" s="1" t="s">
        <v>1208</v>
      </c>
      <c r="B19" s="543" t="s">
        <v>67</v>
      </c>
      <c r="C19" s="544"/>
    </row>
    <row r="20" spans="1:3" x14ac:dyDescent="0.25">
      <c r="A20" s="1" t="s">
        <v>1209</v>
      </c>
      <c r="B20" s="543" t="s">
        <v>68</v>
      </c>
      <c r="C20" s="544"/>
    </row>
    <row r="21" spans="1:3" x14ac:dyDescent="0.25">
      <c r="A21" s="1" t="s">
        <v>1210</v>
      </c>
      <c r="B21" s="543" t="s">
        <v>69</v>
      </c>
      <c r="C21" s="544"/>
    </row>
    <row r="22" spans="1:3" x14ac:dyDescent="0.25">
      <c r="A22" s="1" t="s">
        <v>1211</v>
      </c>
      <c r="B22" s="543" t="s">
        <v>70</v>
      </c>
      <c r="C22" s="544"/>
    </row>
    <row r="23" spans="1:3" x14ac:dyDescent="0.25">
      <c r="A23" s="1" t="s">
        <v>1212</v>
      </c>
      <c r="B23" s="543" t="s">
        <v>71</v>
      </c>
      <c r="C23" s="544"/>
    </row>
    <row r="24" spans="1:3" x14ac:dyDescent="0.25">
      <c r="A24" s="1" t="s">
        <v>1213</v>
      </c>
      <c r="B24" s="543" t="s">
        <v>72</v>
      </c>
      <c r="C24" s="544"/>
    </row>
    <row r="25" spans="1:3" x14ac:dyDescent="0.25">
      <c r="A25" s="1" t="s">
        <v>1214</v>
      </c>
      <c r="B25" s="543" t="s">
        <v>73</v>
      </c>
      <c r="C25" s="544"/>
    </row>
    <row r="26" spans="1:3" ht="15.75" thickBot="1" x14ac:dyDescent="0.3">
      <c r="A26" s="1" t="s">
        <v>1215</v>
      </c>
      <c r="B26" s="545" t="s">
        <v>74</v>
      </c>
      <c r="C26" s="546"/>
    </row>
    <row r="29" spans="1:3" x14ac:dyDescent="0.25">
      <c r="B29" s="1"/>
      <c r="C29" s="360" t="s">
        <v>1480</v>
      </c>
    </row>
    <row r="30" spans="1:3" ht="30" x14ac:dyDescent="0.25">
      <c r="B30" s="1">
        <v>1</v>
      </c>
      <c r="C30" s="335" t="s">
        <v>1484</v>
      </c>
    </row>
    <row r="31" spans="1:3" ht="45" x14ac:dyDescent="0.25">
      <c r="B31" s="1">
        <v>2</v>
      </c>
      <c r="C31" s="335" t="s">
        <v>1483</v>
      </c>
    </row>
    <row r="32" spans="1:3" ht="30" x14ac:dyDescent="0.25">
      <c r="B32" s="1">
        <v>3</v>
      </c>
      <c r="C32" s="335" t="s">
        <v>1485</v>
      </c>
    </row>
    <row r="33" spans="2:3" ht="165" x14ac:dyDescent="0.25">
      <c r="B33" s="1">
        <v>4</v>
      </c>
      <c r="C33" s="335" t="s">
        <v>1599</v>
      </c>
    </row>
    <row r="34" spans="2:3" ht="30" x14ac:dyDescent="0.25">
      <c r="B34" s="13">
        <v>5</v>
      </c>
      <c r="C34" s="335" t="s">
        <v>1654</v>
      </c>
    </row>
  </sheetData>
  <sheetProtection algorithmName="SHA-512" hashValue="ItRUxq0Hw/4ZFZyvkrNh9YSox5hFsQpxY0BdGp5rvLutqg5+qzGwTpcex5/3kb89qtAU25i/37+XDsajUV49FQ==" saltValue="nYOtEwROs8cSC6deKVxD/A==" spinCount="100000" sheet="1" objects="1" scenarios="1"/>
  <phoneticPr fontId="8" type="noConversion"/>
  <dataValidations count="1">
    <dataValidation type="textLength" allowBlank="1" showInputMessage="1" showErrorMessage="1" prompt="Rekomenduojamas simbolių skaičius - 70, maksimalus - 150." sqref="C7:C26" xr:uid="{0AF340EA-F74A-4897-87CD-CAB1D97EAA29}">
      <formula1>0</formula1>
      <formula2>150</formula2>
    </dataValidation>
  </dataValidations>
  <pageMargins left="0.7" right="0.7" top="0.75" bottom="0.75" header="0.3" footer="0.3"/>
  <pageSetup paperSize="9" scale="91"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E56D-DA01-4D55-B4EB-C969D5E42107}">
  <sheetPr>
    <tabColor theme="0" tint="-0.249977111117893"/>
  </sheetPr>
  <dimension ref="A1:X30"/>
  <sheetViews>
    <sheetView zoomScaleNormal="100" workbookViewId="0">
      <pane xSplit="3" ySplit="7" topLeftCell="D8" activePane="bottomRight" state="frozen"/>
      <selection pane="topRight"/>
      <selection pane="bottomLeft"/>
      <selection pane="bottomRight" activeCell="E12" sqref="E12"/>
    </sheetView>
  </sheetViews>
  <sheetFormatPr defaultColWidth="6.7109375" defaultRowHeight="15" x14ac:dyDescent="0.25"/>
  <cols>
    <col min="1" max="1" width="8.7109375" style="2" customWidth="1"/>
    <col min="2" max="3" width="50.7109375" style="1" customWidth="1"/>
    <col min="4" max="4" width="50.7109375" style="41" customWidth="1"/>
    <col min="5" max="14" width="50.5703125" style="2" customWidth="1"/>
    <col min="15" max="24" width="50.7109375" style="2" customWidth="1"/>
    <col min="25" max="16384" width="6.7109375" style="1"/>
  </cols>
  <sheetData>
    <row r="1" spans="1:24" s="42" customFormat="1" ht="18.75" x14ac:dyDescent="0.25">
      <c r="A1" s="116" t="s">
        <v>15</v>
      </c>
      <c r="B1" s="44" t="s">
        <v>25</v>
      </c>
      <c r="C1" s="44"/>
      <c r="D1" s="225"/>
      <c r="E1" s="116"/>
      <c r="F1" s="116"/>
      <c r="G1" s="116"/>
      <c r="H1" s="116"/>
      <c r="I1" s="116"/>
      <c r="J1" s="116"/>
      <c r="K1" s="116"/>
      <c r="L1" s="116"/>
      <c r="M1" s="116"/>
      <c r="N1" s="116"/>
      <c r="O1" s="116"/>
      <c r="P1" s="116"/>
      <c r="Q1" s="116"/>
      <c r="R1" s="116"/>
      <c r="S1" s="116"/>
      <c r="T1" s="116"/>
      <c r="U1" s="116"/>
      <c r="V1" s="116"/>
      <c r="W1" s="116"/>
      <c r="X1" s="116"/>
    </row>
    <row r="3" spans="1:24" s="13" customFormat="1" x14ac:dyDescent="0.25">
      <c r="A3" s="1"/>
      <c r="B3" s="140" t="s">
        <v>1272</v>
      </c>
      <c r="C3" s="140"/>
      <c r="D3" s="205" t="str">
        <f>'1'!C8</f>
        <v>RASE</v>
      </c>
    </row>
    <row r="4" spans="1:24" customFormat="1" x14ac:dyDescent="0.25">
      <c r="D4" s="41"/>
    </row>
    <row r="5" spans="1:24" x14ac:dyDescent="0.25">
      <c r="B5" s="224">
        <v>1</v>
      </c>
      <c r="C5" s="223" t="s">
        <v>1486</v>
      </c>
      <c r="D5" s="47">
        <v>2</v>
      </c>
      <c r="E5" s="47">
        <v>3</v>
      </c>
      <c r="F5" s="47">
        <v>4</v>
      </c>
      <c r="G5" s="47">
        <v>5</v>
      </c>
      <c r="H5" s="47">
        <v>6</v>
      </c>
      <c r="I5" s="47">
        <v>7</v>
      </c>
      <c r="J5" s="47">
        <v>8</v>
      </c>
      <c r="K5" s="47">
        <v>9</v>
      </c>
      <c r="L5" s="47">
        <v>10</v>
      </c>
      <c r="M5" s="47">
        <v>11</v>
      </c>
      <c r="N5" s="47">
        <v>12</v>
      </c>
      <c r="O5" s="47">
        <v>13</v>
      </c>
      <c r="P5" s="47">
        <v>14</v>
      </c>
      <c r="Q5" s="47">
        <v>15</v>
      </c>
      <c r="R5" s="47">
        <v>16</v>
      </c>
      <c r="S5" s="47">
        <v>17</v>
      </c>
      <c r="T5" s="47">
        <v>18</v>
      </c>
      <c r="U5" s="47">
        <v>19</v>
      </c>
      <c r="V5" s="47">
        <v>20</v>
      </c>
      <c r="W5" s="47">
        <v>21</v>
      </c>
      <c r="X5" s="1"/>
    </row>
    <row r="6" spans="1:24" ht="60" x14ac:dyDescent="0.25">
      <c r="A6" s="139"/>
      <c r="B6" s="128"/>
      <c r="C6" s="469" t="s">
        <v>1299</v>
      </c>
      <c r="D6" s="117" t="s">
        <v>55</v>
      </c>
      <c r="E6" s="117" t="s">
        <v>56</v>
      </c>
      <c r="F6" s="117" t="s">
        <v>57</v>
      </c>
      <c r="G6" s="117" t="s">
        <v>58</v>
      </c>
      <c r="H6" s="117" t="s">
        <v>59</v>
      </c>
      <c r="I6" s="117" t="s">
        <v>60</v>
      </c>
      <c r="J6" s="117" t="s">
        <v>61</v>
      </c>
      <c r="K6" s="117" t="s">
        <v>62</v>
      </c>
      <c r="L6" s="117" t="s">
        <v>63</v>
      </c>
      <c r="M6" s="117" t="s">
        <v>64</v>
      </c>
      <c r="N6" s="117" t="s">
        <v>65</v>
      </c>
      <c r="O6" s="117" t="s">
        <v>66</v>
      </c>
      <c r="P6" s="117" t="s">
        <v>67</v>
      </c>
      <c r="Q6" s="117" t="s">
        <v>68</v>
      </c>
      <c r="R6" s="117" t="s">
        <v>69</v>
      </c>
      <c r="S6" s="117" t="s">
        <v>70</v>
      </c>
      <c r="T6" s="117" t="s">
        <v>71</v>
      </c>
      <c r="U6" s="117" t="s">
        <v>72</v>
      </c>
      <c r="V6" s="117" t="s">
        <v>73</v>
      </c>
      <c r="W6" s="117" t="s">
        <v>74</v>
      </c>
      <c r="X6" s="1"/>
    </row>
    <row r="7" spans="1:24" ht="45" x14ac:dyDescent="0.25">
      <c r="A7" s="2" t="s">
        <v>16</v>
      </c>
      <c r="B7" s="124" t="s">
        <v>26</v>
      </c>
      <c r="C7" s="469" t="s">
        <v>1297</v>
      </c>
      <c r="D7" s="141" t="str">
        <f>'2'!F7</f>
        <v>Skatinti ekonominę plėtrą, kuriant darbo vietas, plečiant paslaugų spektrą, diegiant inovacijas, skaitmeninimą; turizmui palankios aplinkos plėtojimas</v>
      </c>
      <c r="E7" s="141" t="str">
        <f>'2'!G7</f>
        <v>Skatinti NVO verslumo iniciatyvas ir kitas veiklas, kurios didintų gyventojų užimtumą, stiprintų materialinę bazę, skatintų socialinę įtraukti</v>
      </c>
      <c r="F7" s="141">
        <f>'2'!H7</f>
        <v>0</v>
      </c>
      <c r="G7" s="141">
        <f>'2'!I7</f>
        <v>0</v>
      </c>
      <c r="H7" s="141">
        <f>'2'!J7</f>
        <v>0</v>
      </c>
      <c r="I7" s="141">
        <f>'2'!K7</f>
        <v>0</v>
      </c>
      <c r="J7" s="141">
        <f>'2'!L7</f>
        <v>0</v>
      </c>
      <c r="K7" s="141">
        <f>'2'!M7</f>
        <v>0</v>
      </c>
      <c r="L7" s="141">
        <f>'2'!N7</f>
        <v>0</v>
      </c>
      <c r="M7" s="141">
        <f>'2'!O7</f>
        <v>0</v>
      </c>
      <c r="N7" s="141">
        <f>'2'!P7</f>
        <v>0</v>
      </c>
      <c r="O7" s="141">
        <f>'2'!Q7</f>
        <v>0</v>
      </c>
      <c r="P7" s="141">
        <f>'2'!R7</f>
        <v>0</v>
      </c>
      <c r="Q7" s="141">
        <f>'2'!S7</f>
        <v>0</v>
      </c>
      <c r="R7" s="141">
        <f>'2'!T7</f>
        <v>0</v>
      </c>
      <c r="S7" s="141">
        <f>'2'!U7</f>
        <v>0</v>
      </c>
      <c r="T7" s="141">
        <f>'2'!V7</f>
        <v>0</v>
      </c>
      <c r="U7" s="141">
        <f>'2'!W7</f>
        <v>0</v>
      </c>
      <c r="V7" s="141">
        <f>'2'!X7</f>
        <v>0</v>
      </c>
      <c r="W7" s="141">
        <f>'2'!Y7</f>
        <v>0</v>
      </c>
      <c r="X7" s="1"/>
    </row>
    <row r="8" spans="1:24" ht="165" x14ac:dyDescent="0.25">
      <c r="A8" s="2" t="s">
        <v>17</v>
      </c>
      <c r="B8" s="124" t="s">
        <v>262</v>
      </c>
      <c r="C8" s="469" t="s">
        <v>1308</v>
      </c>
      <c r="D8" s="145" t="s">
        <v>1745</v>
      </c>
      <c r="E8" s="145" t="s">
        <v>1753</v>
      </c>
      <c r="F8" s="145"/>
      <c r="G8" s="145"/>
      <c r="H8" s="145"/>
      <c r="I8" s="145"/>
      <c r="J8" s="145"/>
      <c r="K8" s="145"/>
      <c r="L8" s="145"/>
      <c r="M8" s="145"/>
      <c r="N8" s="145"/>
      <c r="O8" s="145"/>
      <c r="P8" s="145"/>
      <c r="Q8" s="145"/>
      <c r="R8" s="145"/>
      <c r="S8" s="145"/>
      <c r="T8" s="145"/>
      <c r="U8" s="145"/>
      <c r="V8" s="145"/>
      <c r="W8" s="145"/>
      <c r="X8" s="1"/>
    </row>
    <row r="9" spans="1:24" ht="90" x14ac:dyDescent="0.25">
      <c r="A9" s="2" t="s">
        <v>79</v>
      </c>
      <c r="B9" s="124" t="s">
        <v>263</v>
      </c>
      <c r="C9" s="469" t="s">
        <v>1303</v>
      </c>
      <c r="D9" s="145" t="s">
        <v>1123</v>
      </c>
      <c r="E9" s="145" t="s">
        <v>1123</v>
      </c>
      <c r="F9" s="145"/>
      <c r="G9" s="145"/>
      <c r="H9" s="145"/>
      <c r="I9" s="145"/>
      <c r="J9" s="145"/>
      <c r="K9" s="145"/>
      <c r="L9" s="145"/>
      <c r="M9" s="145"/>
      <c r="N9" s="145"/>
      <c r="O9" s="145"/>
      <c r="P9" s="145"/>
      <c r="Q9" s="145"/>
      <c r="R9" s="145"/>
      <c r="S9" s="145"/>
      <c r="T9" s="145"/>
      <c r="U9" s="145"/>
      <c r="V9" s="145"/>
      <c r="W9" s="145"/>
      <c r="X9" s="1"/>
    </row>
    <row r="10" spans="1:24" ht="150" x14ac:dyDescent="0.25">
      <c r="A10" s="2" t="s">
        <v>80</v>
      </c>
      <c r="B10" s="124" t="s">
        <v>365</v>
      </c>
      <c r="C10" s="469" t="s">
        <v>1304</v>
      </c>
      <c r="D10" s="145" t="s">
        <v>1746</v>
      </c>
      <c r="E10" s="145" t="s">
        <v>1754</v>
      </c>
      <c r="F10" s="145"/>
      <c r="G10" s="145"/>
      <c r="H10" s="145"/>
      <c r="I10" s="145"/>
      <c r="J10" s="145"/>
      <c r="K10" s="145"/>
      <c r="L10" s="145"/>
      <c r="M10" s="145"/>
      <c r="N10" s="145"/>
      <c r="O10" s="145"/>
      <c r="P10" s="145"/>
      <c r="Q10" s="145"/>
      <c r="R10" s="145"/>
      <c r="S10" s="145"/>
      <c r="T10" s="145"/>
      <c r="U10" s="145"/>
      <c r="V10" s="145"/>
      <c r="W10" s="145"/>
      <c r="X10" s="1"/>
    </row>
    <row r="11" spans="1:24" ht="90" x14ac:dyDescent="0.25">
      <c r="A11" s="2" t="s">
        <v>81</v>
      </c>
      <c r="B11" s="124" t="s">
        <v>264</v>
      </c>
      <c r="C11" s="469" t="s">
        <v>1305</v>
      </c>
      <c r="D11" s="145" t="s">
        <v>1839</v>
      </c>
      <c r="E11" s="145" t="s">
        <v>1839</v>
      </c>
      <c r="F11" s="145"/>
      <c r="G11" s="145"/>
      <c r="H11" s="145"/>
      <c r="I11" s="145"/>
      <c r="J11" s="145"/>
      <c r="K11" s="145"/>
      <c r="L11" s="145"/>
      <c r="M11" s="145"/>
      <c r="N11" s="145"/>
      <c r="O11" s="145"/>
      <c r="P11" s="145"/>
      <c r="Q11" s="145"/>
      <c r="R11" s="145"/>
      <c r="S11" s="145"/>
      <c r="T11" s="145"/>
      <c r="U11" s="145"/>
      <c r="V11" s="145"/>
      <c r="W11" s="145"/>
      <c r="X11" s="1"/>
    </row>
    <row r="12" spans="1:24" ht="45" x14ac:dyDescent="0.25">
      <c r="A12" s="2" t="s">
        <v>82</v>
      </c>
      <c r="B12" s="124" t="s">
        <v>265</v>
      </c>
      <c r="C12" s="469" t="s">
        <v>1306</v>
      </c>
      <c r="D12" s="145" t="s">
        <v>1747</v>
      </c>
      <c r="E12" s="145" t="s">
        <v>1747</v>
      </c>
      <c r="F12" s="145"/>
      <c r="G12" s="145"/>
      <c r="H12" s="145"/>
      <c r="I12" s="145"/>
      <c r="J12" s="145"/>
      <c r="K12" s="145"/>
      <c r="L12" s="145"/>
      <c r="M12" s="145"/>
      <c r="N12" s="145"/>
      <c r="O12" s="145"/>
      <c r="P12" s="145"/>
      <c r="Q12" s="145"/>
      <c r="R12" s="145"/>
      <c r="S12" s="145"/>
      <c r="T12" s="145"/>
      <c r="U12" s="145"/>
      <c r="V12" s="145"/>
      <c r="W12" s="145"/>
      <c r="X12" s="1"/>
    </row>
    <row r="13" spans="1:24" ht="45" x14ac:dyDescent="0.25">
      <c r="A13" s="2" t="s">
        <v>83</v>
      </c>
      <c r="B13" s="124" t="s">
        <v>255</v>
      </c>
      <c r="C13" s="469" t="s">
        <v>1298</v>
      </c>
      <c r="D13" s="142">
        <f>COUNTIFS('9'!E$8:E$27,"taip")</f>
        <v>4</v>
      </c>
      <c r="E13" s="142">
        <f>COUNTIFS('9'!F$8:F$27,"taip")</f>
        <v>5</v>
      </c>
      <c r="F13" s="142">
        <f>COUNTIFS('9'!G$8:G$27,"taip")</f>
        <v>0</v>
      </c>
      <c r="G13" s="142">
        <f>COUNTIFS('9'!H$8:H$27,"taip")</f>
        <v>0</v>
      </c>
      <c r="H13" s="142">
        <f>COUNTIFS('9'!I$8:I$27,"taip")</f>
        <v>0</v>
      </c>
      <c r="I13" s="142">
        <f>COUNTIFS('9'!J$8:J$27,"taip")</f>
        <v>0</v>
      </c>
      <c r="J13" s="142">
        <f>COUNTIFS('9'!K$8:K$27,"taip")</f>
        <v>0</v>
      </c>
      <c r="K13" s="142">
        <f>COUNTIFS('9'!L$8:L$27,"taip")</f>
        <v>0</v>
      </c>
      <c r="L13" s="142">
        <f>COUNTIFS('9'!M$8:M$27,"taip")</f>
        <v>0</v>
      </c>
      <c r="M13" s="142">
        <f>COUNTIFS('9'!N$8:N$27,"taip")</f>
        <v>0</v>
      </c>
      <c r="N13" s="142">
        <f>COUNTIFS('9'!O$8:O$27,"taip")</f>
        <v>0</v>
      </c>
      <c r="O13" s="142">
        <f>COUNTIFS('9'!P$8:P$27,"taip")</f>
        <v>0</v>
      </c>
      <c r="P13" s="142">
        <f>COUNTIFS('9'!Q$8:Q$27,"taip")</f>
        <v>0</v>
      </c>
      <c r="Q13" s="142">
        <f>COUNTIFS('9'!R$8:R$27,"taip")</f>
        <v>0</v>
      </c>
      <c r="R13" s="142">
        <f>COUNTIFS('9'!S$8:S$27,"taip")</f>
        <v>0</v>
      </c>
      <c r="S13" s="142">
        <f>COUNTIFS('9'!T$8:T$27,"taip")</f>
        <v>0</v>
      </c>
      <c r="T13" s="142">
        <f>COUNTIFS('9'!U$8:U$27,"taip")</f>
        <v>0</v>
      </c>
      <c r="U13" s="142">
        <f>COUNTIFS('9'!V$8:V$27,"taip")</f>
        <v>0</v>
      </c>
      <c r="V13" s="142">
        <f>COUNTIFS('9'!W$8:W$27,"taip")</f>
        <v>0</v>
      </c>
      <c r="W13" s="142">
        <f>COUNTIFS('9'!X$8:X$27,"taip")</f>
        <v>0</v>
      </c>
      <c r="X13" s="1"/>
    </row>
    <row r="14" spans="1:24" ht="75" x14ac:dyDescent="0.25">
      <c r="A14" s="2" t="s">
        <v>84</v>
      </c>
      <c r="B14" s="125" t="s">
        <v>256</v>
      </c>
      <c r="C14" s="469" t="s">
        <v>1307</v>
      </c>
      <c r="D14" s="143" t="s">
        <v>1748</v>
      </c>
      <c r="E14" s="143" t="s">
        <v>1751</v>
      </c>
      <c r="F14" s="143" t="s">
        <v>1097</v>
      </c>
      <c r="G14" s="143" t="s">
        <v>1097</v>
      </c>
      <c r="H14" s="143" t="s">
        <v>1097</v>
      </c>
      <c r="I14" s="143" t="s">
        <v>1097</v>
      </c>
      <c r="J14" s="143" t="s">
        <v>1097</v>
      </c>
      <c r="K14" s="143" t="s">
        <v>1097</v>
      </c>
      <c r="L14" s="143" t="s">
        <v>1097</v>
      </c>
      <c r="M14" s="143" t="s">
        <v>1097</v>
      </c>
      <c r="N14" s="143" t="s">
        <v>1097</v>
      </c>
      <c r="O14" s="143" t="s">
        <v>1097</v>
      </c>
      <c r="P14" s="143" t="s">
        <v>1097</v>
      </c>
      <c r="Q14" s="143" t="s">
        <v>1097</v>
      </c>
      <c r="R14" s="143" t="s">
        <v>1097</v>
      </c>
      <c r="S14" s="143" t="s">
        <v>1097</v>
      </c>
      <c r="T14" s="143" t="s">
        <v>1097</v>
      </c>
      <c r="U14" s="143" t="s">
        <v>1097</v>
      </c>
      <c r="V14" s="143" t="s">
        <v>1097</v>
      </c>
      <c r="W14" s="143" t="s">
        <v>1097</v>
      </c>
      <c r="X14" s="1"/>
    </row>
    <row r="15" spans="1:24" ht="30" x14ac:dyDescent="0.25">
      <c r="A15" s="2" t="s">
        <v>85</v>
      </c>
      <c r="B15" s="125" t="s">
        <v>257</v>
      </c>
      <c r="C15" s="469" t="s">
        <v>1300</v>
      </c>
      <c r="D15" s="143" t="s">
        <v>1749</v>
      </c>
      <c r="E15" s="143" t="s">
        <v>1752</v>
      </c>
      <c r="F15" s="143" t="s">
        <v>1097</v>
      </c>
      <c r="G15" s="143" t="s">
        <v>1097</v>
      </c>
      <c r="H15" s="143" t="s">
        <v>1097</v>
      </c>
      <c r="I15" s="143" t="s">
        <v>1097</v>
      </c>
      <c r="J15" s="143" t="s">
        <v>1097</v>
      </c>
      <c r="K15" s="143" t="s">
        <v>1097</v>
      </c>
      <c r="L15" s="143" t="s">
        <v>1097</v>
      </c>
      <c r="M15" s="143" t="s">
        <v>1097</v>
      </c>
      <c r="N15" s="143" t="s">
        <v>1097</v>
      </c>
      <c r="O15" s="143" t="s">
        <v>1097</v>
      </c>
      <c r="P15" s="143" t="s">
        <v>1097</v>
      </c>
      <c r="Q15" s="143" t="s">
        <v>1097</v>
      </c>
      <c r="R15" s="143" t="s">
        <v>1097</v>
      </c>
      <c r="S15" s="143" t="s">
        <v>1097</v>
      </c>
      <c r="T15" s="143" t="s">
        <v>1097</v>
      </c>
      <c r="U15" s="143" t="s">
        <v>1097</v>
      </c>
      <c r="V15" s="143" t="s">
        <v>1097</v>
      </c>
      <c r="W15" s="143" t="s">
        <v>1097</v>
      </c>
      <c r="X15" s="1"/>
    </row>
    <row r="16" spans="1:24" ht="30" x14ac:dyDescent="0.25">
      <c r="A16" s="2" t="s">
        <v>86</v>
      </c>
      <c r="B16" s="125" t="s">
        <v>258</v>
      </c>
      <c r="C16" s="469" t="s">
        <v>1300</v>
      </c>
      <c r="D16" s="143" t="s">
        <v>1750</v>
      </c>
      <c r="E16" s="143" t="s">
        <v>1750</v>
      </c>
      <c r="F16" s="143" t="s">
        <v>1097</v>
      </c>
      <c r="G16" s="143" t="s">
        <v>1097</v>
      </c>
      <c r="H16" s="143" t="s">
        <v>1097</v>
      </c>
      <c r="I16" s="143" t="s">
        <v>1097</v>
      </c>
      <c r="J16" s="143" t="s">
        <v>1097</v>
      </c>
      <c r="K16" s="143" t="s">
        <v>1097</v>
      </c>
      <c r="L16" s="143" t="s">
        <v>1097</v>
      </c>
      <c r="M16" s="143" t="s">
        <v>1097</v>
      </c>
      <c r="N16" s="143" t="s">
        <v>1097</v>
      </c>
      <c r="O16" s="143" t="s">
        <v>1097</v>
      </c>
      <c r="P16" s="143" t="s">
        <v>1097</v>
      </c>
      <c r="Q16" s="143" t="s">
        <v>1097</v>
      </c>
      <c r="R16" s="143" t="s">
        <v>1097</v>
      </c>
      <c r="S16" s="143" t="s">
        <v>1097</v>
      </c>
      <c r="T16" s="143" t="s">
        <v>1097</v>
      </c>
      <c r="U16" s="143" t="s">
        <v>1097</v>
      </c>
      <c r="V16" s="143" t="s">
        <v>1097</v>
      </c>
      <c r="W16" s="143" t="s">
        <v>1097</v>
      </c>
      <c r="X16" s="1"/>
    </row>
    <row r="17" spans="1:24" ht="60" x14ac:dyDescent="0.25">
      <c r="A17" s="2" t="s">
        <v>87</v>
      </c>
      <c r="B17" s="125" t="s">
        <v>1301</v>
      </c>
      <c r="C17" s="469" t="s">
        <v>1597</v>
      </c>
      <c r="D17" s="144" t="s">
        <v>77</v>
      </c>
      <c r="E17" s="144" t="s">
        <v>76</v>
      </c>
      <c r="F17" s="144" t="s">
        <v>76</v>
      </c>
      <c r="G17" s="144" t="s">
        <v>76</v>
      </c>
      <c r="H17" s="144" t="s">
        <v>76</v>
      </c>
      <c r="I17" s="144" t="s">
        <v>76</v>
      </c>
      <c r="J17" s="144" t="s">
        <v>76</v>
      </c>
      <c r="K17" s="144" t="s">
        <v>76</v>
      </c>
      <c r="L17" s="144" t="s">
        <v>76</v>
      </c>
      <c r="M17" s="144" t="s">
        <v>76</v>
      </c>
      <c r="N17" s="144" t="s">
        <v>76</v>
      </c>
      <c r="O17" s="144" t="s">
        <v>76</v>
      </c>
      <c r="P17" s="144" t="s">
        <v>76</v>
      </c>
      <c r="Q17" s="144" t="s">
        <v>76</v>
      </c>
      <c r="R17" s="144" t="s">
        <v>76</v>
      </c>
      <c r="S17" s="144" t="s">
        <v>76</v>
      </c>
      <c r="T17" s="144" t="s">
        <v>76</v>
      </c>
      <c r="U17" s="144" t="s">
        <v>76</v>
      </c>
      <c r="V17" s="144" t="s">
        <v>76</v>
      </c>
      <c r="W17" s="144" t="s">
        <v>76</v>
      </c>
      <c r="X17" s="1"/>
    </row>
    <row r="18" spans="1:24" ht="60" x14ac:dyDescent="0.25">
      <c r="A18" s="2" t="s">
        <v>88</v>
      </c>
      <c r="B18" s="125" t="s">
        <v>1302</v>
      </c>
      <c r="C18" s="583" t="str">
        <f>$C$17</f>
        <v>Pasirinkite iš sąrašo (taip arba ne). Sąsaja nėra privaloma. Iš anksto nurodyta reikšmė "Ne". Pasirinkimas "Taip" reiškia, kad tenkinant poreikį bus siekiama atitinkamo rezultato rodiklio.</v>
      </c>
      <c r="D18" s="144" t="s">
        <v>77</v>
      </c>
      <c r="E18" s="144" t="s">
        <v>76</v>
      </c>
      <c r="F18" s="144" t="s">
        <v>76</v>
      </c>
      <c r="G18" s="144" t="s">
        <v>76</v>
      </c>
      <c r="H18" s="144" t="s">
        <v>76</v>
      </c>
      <c r="I18" s="144" t="s">
        <v>76</v>
      </c>
      <c r="J18" s="144" t="s">
        <v>76</v>
      </c>
      <c r="K18" s="144" t="s">
        <v>76</v>
      </c>
      <c r="L18" s="144" t="s">
        <v>76</v>
      </c>
      <c r="M18" s="144" t="s">
        <v>76</v>
      </c>
      <c r="N18" s="144" t="s">
        <v>76</v>
      </c>
      <c r="O18" s="144" t="s">
        <v>76</v>
      </c>
      <c r="P18" s="144" t="s">
        <v>76</v>
      </c>
      <c r="Q18" s="144" t="s">
        <v>76</v>
      </c>
      <c r="R18" s="144" t="s">
        <v>76</v>
      </c>
      <c r="S18" s="144" t="s">
        <v>76</v>
      </c>
      <c r="T18" s="144" t="s">
        <v>76</v>
      </c>
      <c r="U18" s="144" t="s">
        <v>76</v>
      </c>
      <c r="V18" s="144" t="s">
        <v>76</v>
      </c>
      <c r="W18" s="144" t="s">
        <v>76</v>
      </c>
      <c r="X18" s="1"/>
    </row>
    <row r="19" spans="1:24" ht="60" x14ac:dyDescent="0.25">
      <c r="A19" s="2" t="s">
        <v>89</v>
      </c>
      <c r="B19" s="125" t="s">
        <v>1195</v>
      </c>
      <c r="C19" s="583" t="str">
        <f>$C$17</f>
        <v>Pasirinkite iš sąrašo (taip arba ne). Sąsaja nėra privaloma. Iš anksto nurodyta reikšmė "Ne". Pasirinkimas "Taip" reiškia, kad tenkinant poreikį bus siekiama atitinkamo rezultato rodiklio.</v>
      </c>
      <c r="D19" s="144" t="s">
        <v>77</v>
      </c>
      <c r="E19" s="144" t="s">
        <v>76</v>
      </c>
      <c r="F19" s="144" t="s">
        <v>76</v>
      </c>
      <c r="G19" s="144" t="s">
        <v>76</v>
      </c>
      <c r="H19" s="144" t="s">
        <v>76</v>
      </c>
      <c r="I19" s="144" t="s">
        <v>76</v>
      </c>
      <c r="J19" s="144" t="s">
        <v>76</v>
      </c>
      <c r="K19" s="144" t="s">
        <v>76</v>
      </c>
      <c r="L19" s="144" t="s">
        <v>76</v>
      </c>
      <c r="M19" s="144" t="s">
        <v>76</v>
      </c>
      <c r="N19" s="144" t="s">
        <v>76</v>
      </c>
      <c r="O19" s="144" t="s">
        <v>76</v>
      </c>
      <c r="P19" s="144" t="s">
        <v>76</v>
      </c>
      <c r="Q19" s="144" t="s">
        <v>76</v>
      </c>
      <c r="R19" s="144" t="s">
        <v>76</v>
      </c>
      <c r="S19" s="144" t="s">
        <v>76</v>
      </c>
      <c r="T19" s="144" t="s">
        <v>76</v>
      </c>
      <c r="U19" s="144" t="s">
        <v>76</v>
      </c>
      <c r="V19" s="144" t="s">
        <v>76</v>
      </c>
      <c r="W19" s="144" t="s">
        <v>76</v>
      </c>
      <c r="X19" s="1"/>
    </row>
    <row r="20" spans="1:24" ht="60" x14ac:dyDescent="0.25">
      <c r="A20" s="2" t="s">
        <v>90</v>
      </c>
      <c r="B20" s="125" t="s">
        <v>1196</v>
      </c>
      <c r="C20" s="583" t="str">
        <f>$C$17</f>
        <v>Pasirinkite iš sąrašo (taip arba ne). Sąsaja nėra privaloma. Iš anksto nurodyta reikšmė "Ne". Pasirinkimas "Taip" reiškia, kad tenkinant poreikį bus siekiama atitinkamo rezultato rodiklio.</v>
      </c>
      <c r="D20" s="144" t="s">
        <v>76</v>
      </c>
      <c r="E20" s="144" t="s">
        <v>77</v>
      </c>
      <c r="F20" s="144" t="s">
        <v>76</v>
      </c>
      <c r="G20" s="144" t="s">
        <v>76</v>
      </c>
      <c r="H20" s="144" t="s">
        <v>76</v>
      </c>
      <c r="I20" s="144" t="s">
        <v>76</v>
      </c>
      <c r="J20" s="144" t="s">
        <v>76</v>
      </c>
      <c r="K20" s="144" t="s">
        <v>76</v>
      </c>
      <c r="L20" s="144" t="s">
        <v>76</v>
      </c>
      <c r="M20" s="144" t="s">
        <v>76</v>
      </c>
      <c r="N20" s="144" t="s">
        <v>76</v>
      </c>
      <c r="O20" s="144" t="s">
        <v>76</v>
      </c>
      <c r="P20" s="144" t="s">
        <v>76</v>
      </c>
      <c r="Q20" s="144" t="s">
        <v>76</v>
      </c>
      <c r="R20" s="144" t="s">
        <v>76</v>
      </c>
      <c r="S20" s="144" t="s">
        <v>76</v>
      </c>
      <c r="T20" s="144" t="s">
        <v>76</v>
      </c>
      <c r="U20" s="144" t="s">
        <v>76</v>
      </c>
      <c r="V20" s="144" t="s">
        <v>76</v>
      </c>
      <c r="W20" s="144" t="s">
        <v>76</v>
      </c>
      <c r="X20" s="1"/>
    </row>
    <row r="21" spans="1:24" ht="60" x14ac:dyDescent="0.25">
      <c r="A21" s="2" t="s">
        <v>91</v>
      </c>
      <c r="B21" s="125" t="s">
        <v>1197</v>
      </c>
      <c r="C21" s="583" t="str">
        <f>$C$17</f>
        <v>Pasirinkite iš sąrašo (taip arba ne). Sąsaja nėra privaloma. Iš anksto nurodyta reikšmė "Ne". Pasirinkimas "Taip" reiškia, kad tenkinant poreikį bus siekiama atitinkamo rezultato rodiklio.</v>
      </c>
      <c r="D21" s="144" t="s">
        <v>76</v>
      </c>
      <c r="E21" s="144" t="s">
        <v>77</v>
      </c>
      <c r="F21" s="144" t="s">
        <v>76</v>
      </c>
      <c r="G21" s="144" t="s">
        <v>76</v>
      </c>
      <c r="H21" s="144" t="s">
        <v>76</v>
      </c>
      <c r="I21" s="144" t="s">
        <v>76</v>
      </c>
      <c r="J21" s="144" t="s">
        <v>76</v>
      </c>
      <c r="K21" s="144" t="s">
        <v>76</v>
      </c>
      <c r="L21" s="144" t="s">
        <v>76</v>
      </c>
      <c r="M21" s="144" t="s">
        <v>76</v>
      </c>
      <c r="N21" s="144" t="s">
        <v>76</v>
      </c>
      <c r="O21" s="144" t="s">
        <v>76</v>
      </c>
      <c r="P21" s="144" t="s">
        <v>76</v>
      </c>
      <c r="Q21" s="144" t="s">
        <v>76</v>
      </c>
      <c r="R21" s="144" t="s">
        <v>76</v>
      </c>
      <c r="S21" s="144" t="s">
        <v>76</v>
      </c>
      <c r="T21" s="144" t="s">
        <v>76</v>
      </c>
      <c r="U21" s="144" t="s">
        <v>76</v>
      </c>
      <c r="V21" s="144" t="s">
        <v>76</v>
      </c>
      <c r="W21" s="144" t="s">
        <v>76</v>
      </c>
      <c r="X21" s="1"/>
    </row>
    <row r="22" spans="1:24" s="13" customFormat="1" x14ac:dyDescent="0.25">
      <c r="A22" s="114"/>
      <c r="C22" s="1"/>
      <c r="D22" s="14"/>
      <c r="E22" s="114"/>
      <c r="F22" s="114"/>
      <c r="G22" s="114"/>
      <c r="H22" s="114"/>
      <c r="I22" s="114"/>
      <c r="J22" s="114"/>
      <c r="K22" s="114"/>
      <c r="L22" s="114"/>
      <c r="M22" s="114"/>
      <c r="N22" s="114"/>
      <c r="O22" s="114"/>
      <c r="P22" s="114"/>
      <c r="Q22" s="114"/>
      <c r="R22" s="114"/>
      <c r="S22" s="114"/>
      <c r="T22" s="114"/>
      <c r="U22" s="114"/>
      <c r="V22" s="114"/>
      <c r="W22" s="114"/>
      <c r="X22" s="114"/>
    </row>
    <row r="23" spans="1:24" s="13" customFormat="1" x14ac:dyDescent="0.25">
      <c r="A23" s="114"/>
      <c r="C23" s="1"/>
      <c r="D23" s="14"/>
      <c r="E23" s="114"/>
      <c r="F23" s="114"/>
      <c r="G23" s="114"/>
      <c r="H23" s="114"/>
      <c r="I23" s="114"/>
      <c r="J23" s="114"/>
      <c r="K23" s="114"/>
      <c r="L23" s="114"/>
      <c r="M23" s="114"/>
      <c r="N23" s="114"/>
      <c r="O23" s="114"/>
      <c r="P23" s="114"/>
      <c r="Q23" s="114"/>
      <c r="R23" s="114"/>
      <c r="S23" s="114"/>
      <c r="T23" s="114"/>
      <c r="U23" s="114"/>
      <c r="V23" s="114"/>
      <c r="W23" s="114"/>
      <c r="X23" s="114"/>
    </row>
    <row r="24" spans="1:24" s="13" customFormat="1" x14ac:dyDescent="0.25">
      <c r="A24" s="114"/>
      <c r="C24" s="1"/>
      <c r="D24" s="14"/>
      <c r="E24" s="114"/>
      <c r="F24" s="114"/>
      <c r="G24" s="114"/>
      <c r="H24" s="114"/>
      <c r="I24" s="114"/>
      <c r="J24" s="114"/>
      <c r="K24" s="114"/>
      <c r="L24" s="114"/>
      <c r="M24" s="114"/>
      <c r="N24" s="114"/>
      <c r="O24" s="114"/>
      <c r="P24" s="114"/>
      <c r="Q24" s="114"/>
      <c r="R24" s="114"/>
      <c r="S24" s="114"/>
      <c r="T24" s="114"/>
      <c r="U24" s="114"/>
      <c r="V24" s="114"/>
      <c r="W24" s="114"/>
      <c r="X24" s="114"/>
    </row>
    <row r="25" spans="1:24" s="13" customFormat="1" x14ac:dyDescent="0.25">
      <c r="A25" s="114"/>
      <c r="C25" s="1"/>
      <c r="D25" s="14"/>
      <c r="E25" s="114"/>
      <c r="F25" s="114"/>
      <c r="G25" s="114"/>
      <c r="H25" s="114"/>
      <c r="I25" s="114"/>
      <c r="J25" s="114"/>
      <c r="K25" s="114"/>
      <c r="L25" s="114"/>
      <c r="M25" s="114"/>
      <c r="N25" s="114"/>
      <c r="O25" s="114"/>
      <c r="P25" s="114"/>
      <c r="Q25" s="114"/>
      <c r="R25" s="114"/>
      <c r="S25" s="114"/>
      <c r="T25" s="114"/>
      <c r="U25" s="114"/>
      <c r="V25" s="114"/>
      <c r="W25" s="114"/>
      <c r="X25" s="114"/>
    </row>
    <row r="26" spans="1:24" s="13" customFormat="1" x14ac:dyDescent="0.25">
      <c r="A26" s="114"/>
      <c r="C26" s="1"/>
      <c r="D26" s="14"/>
      <c r="E26" s="114"/>
      <c r="F26" s="114"/>
      <c r="G26" s="114"/>
      <c r="H26" s="114"/>
      <c r="I26" s="114"/>
      <c r="J26" s="114"/>
      <c r="K26" s="114"/>
      <c r="L26" s="114"/>
      <c r="M26" s="114"/>
      <c r="N26" s="114"/>
      <c r="O26" s="114"/>
      <c r="P26" s="114"/>
      <c r="Q26" s="114"/>
      <c r="R26" s="114"/>
      <c r="S26" s="114"/>
      <c r="T26" s="114"/>
      <c r="U26" s="114"/>
      <c r="V26" s="114"/>
      <c r="W26" s="114"/>
      <c r="X26" s="114"/>
    </row>
    <row r="27" spans="1:24" s="13" customFormat="1" x14ac:dyDescent="0.25">
      <c r="A27" s="114"/>
      <c r="C27" s="1"/>
      <c r="D27" s="14"/>
      <c r="E27" s="114"/>
      <c r="F27" s="114"/>
      <c r="G27" s="114"/>
      <c r="H27" s="114"/>
      <c r="I27" s="114"/>
      <c r="J27" s="114"/>
      <c r="K27" s="114"/>
      <c r="L27" s="114"/>
      <c r="M27" s="114"/>
      <c r="N27" s="114"/>
      <c r="O27" s="114"/>
      <c r="P27" s="114"/>
      <c r="Q27" s="114"/>
      <c r="R27" s="114"/>
      <c r="S27" s="114"/>
      <c r="T27" s="114"/>
      <c r="U27" s="114"/>
      <c r="V27" s="114"/>
      <c r="W27" s="114"/>
      <c r="X27" s="114"/>
    </row>
    <row r="28" spans="1:24" s="13" customFormat="1" x14ac:dyDescent="0.25">
      <c r="A28" s="114"/>
      <c r="C28" s="1"/>
      <c r="D28" s="14"/>
      <c r="E28" s="114"/>
      <c r="F28" s="114"/>
      <c r="G28" s="114"/>
      <c r="H28" s="114"/>
      <c r="I28" s="114"/>
      <c r="J28" s="114"/>
      <c r="K28" s="114"/>
      <c r="L28" s="114"/>
      <c r="M28" s="114"/>
      <c r="N28" s="114"/>
      <c r="O28" s="114"/>
      <c r="P28" s="114"/>
      <c r="Q28" s="114"/>
      <c r="R28" s="114"/>
      <c r="S28" s="114"/>
      <c r="T28" s="114"/>
      <c r="U28" s="114"/>
      <c r="V28" s="114"/>
      <c r="W28" s="114"/>
      <c r="X28" s="114"/>
    </row>
    <row r="29" spans="1:24" s="13" customFormat="1" x14ac:dyDescent="0.25">
      <c r="A29" s="114"/>
      <c r="C29" s="1"/>
      <c r="D29" s="14"/>
      <c r="E29" s="114"/>
      <c r="F29" s="114"/>
      <c r="G29" s="114"/>
      <c r="H29" s="114"/>
      <c r="I29" s="114"/>
      <c r="J29" s="114"/>
      <c r="K29" s="114"/>
      <c r="L29" s="114"/>
      <c r="M29" s="114"/>
      <c r="N29" s="114"/>
      <c r="O29" s="114"/>
      <c r="P29" s="114"/>
      <c r="Q29" s="114"/>
      <c r="R29" s="114"/>
      <c r="S29" s="114"/>
      <c r="T29" s="114"/>
      <c r="U29" s="114"/>
      <c r="V29" s="114"/>
      <c r="W29" s="114"/>
      <c r="X29" s="114"/>
    </row>
    <row r="30" spans="1:24" s="13" customFormat="1" x14ac:dyDescent="0.25">
      <c r="A30" s="114"/>
      <c r="C30" s="1"/>
      <c r="D30" s="14"/>
      <c r="E30" s="114"/>
      <c r="F30" s="114"/>
      <c r="G30" s="114"/>
      <c r="H30" s="114"/>
      <c r="I30" s="114"/>
      <c r="J30" s="114"/>
      <c r="K30" s="114"/>
      <c r="L30" s="114"/>
      <c r="M30" s="114"/>
      <c r="N30" s="114"/>
      <c r="O30" s="114"/>
      <c r="P30" s="114"/>
      <c r="Q30" s="114"/>
      <c r="R30" s="114"/>
      <c r="S30" s="114"/>
      <c r="T30" s="114"/>
      <c r="U30" s="114"/>
      <c r="V30" s="114"/>
      <c r="W30" s="114"/>
      <c r="X30" s="114"/>
    </row>
  </sheetData>
  <sheetProtection algorithmName="SHA-512" hashValue="0Ur315jc+xJUQG/90PK578rxkSMKU90pVPFkcjdX+dl+VRcWpyK+o6ImoYTPFbQe4+tUTHKRqvpMoJIUQbEAig==" saltValue="WLMXKMPluZHLx8l5Hv2Drg==" spinCount="100000" sheet="1" objects="1" scenarios="1"/>
  <phoneticPr fontId="8" type="noConversion"/>
  <dataValidations count="2">
    <dataValidation type="textLength" allowBlank="1" showInputMessage="1" showErrorMessage="1" prompt="Maksimalus simbolių skaičius - 500." sqref="D8:W11" xr:uid="{1AD3F167-0815-4F8A-8251-F7E78278B3E4}">
      <formula1>0</formula1>
      <formula2>500</formula2>
    </dataValidation>
    <dataValidation type="textLength" allowBlank="1" showInputMessage="1" showErrorMessage="1" prompt="Maksimalus simbolių skaičius - 300." sqref="D12:W12" xr:uid="{86BD6E52-32F7-439F-A6F3-D86CEA719DBF}">
      <formula1>0</formula1>
      <formula2>300</formula2>
    </dataValidation>
  </dataValidations>
  <pageMargins left="0.70866141732283472" right="0.70866141732283472" top="0.74803149606299213" bottom="0.74803149606299213" header="0.31496062992125984" footer="0.31496062992125984"/>
  <pageSetup paperSize="9" scale="62" orientation="portrait" horizontalDpi="4294967293" verticalDpi="1200" r:id="rId1"/>
  <colBreaks count="1" manualBreakCount="1">
    <brk id="4" max="26" man="1"/>
  </colBreaks>
  <extLst>
    <ext xmlns:x14="http://schemas.microsoft.com/office/spreadsheetml/2009/9/main" uri="{CCE6A557-97BC-4b89-ADB6-D9C93CAAB3DF}">
      <x14:dataValidations xmlns:xm="http://schemas.microsoft.com/office/excel/2006/main" count="2">
        <x14:dataValidation type="list" allowBlank="1" showInputMessage="1" showErrorMessage="1" xr:uid="{FCAE3B1D-49C1-4DAE-BDC8-1D437CE39FD6}">
          <x14:formula1>
            <xm:f>Sąrašai!$A$23:$A$24</xm:f>
          </x14:formula1>
          <xm:sqref>D17:W21</xm:sqref>
        </x14:dataValidation>
        <x14:dataValidation type="list" allowBlank="1" showInputMessage="1" showErrorMessage="1" xr:uid="{C965E465-25DC-4F9F-A5E3-4003A7B48AB5}">
          <x14:formula1>
            <xm:f>Sąrašai!$A$91:$A$139</xm:f>
          </x14:formula1>
          <xm:sqref>D14:W16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1EC67-40D3-4892-AE26-B399EE749B54}">
  <dimension ref="A1:G29"/>
  <sheetViews>
    <sheetView topLeftCell="A9" zoomScaleNormal="100" workbookViewId="0">
      <selection activeCell="H9" sqref="H9"/>
    </sheetView>
  </sheetViews>
  <sheetFormatPr defaultColWidth="9.140625" defaultRowHeight="15" x14ac:dyDescent="0.25"/>
  <cols>
    <col min="1" max="1" width="8.7109375" style="106" customWidth="1"/>
    <col min="2" max="2" width="18.7109375" style="13" customWidth="1"/>
    <col min="3" max="3" width="70.7109375" style="13" customWidth="1"/>
    <col min="4" max="7" width="15.7109375" style="13" customWidth="1"/>
    <col min="8" max="8" width="20.7109375" style="13" customWidth="1"/>
    <col min="9" max="16384" width="9.140625" style="13"/>
  </cols>
  <sheetData>
    <row r="1" spans="1:7" s="38" customFormat="1" ht="18.75" x14ac:dyDescent="0.25">
      <c r="A1" s="169" t="s">
        <v>18</v>
      </c>
      <c r="B1" s="36" t="s">
        <v>385</v>
      </c>
      <c r="C1" s="36"/>
      <c r="D1" s="36"/>
      <c r="E1" s="36"/>
    </row>
    <row r="2" spans="1:7" x14ac:dyDescent="0.25">
      <c r="A2" s="105"/>
      <c r="B2" s="1"/>
      <c r="C2" s="1"/>
      <c r="D2" s="1"/>
      <c r="E2" s="1"/>
    </row>
    <row r="3" spans="1:7" x14ac:dyDescent="0.25">
      <c r="A3" s="1"/>
      <c r="B3" s="140" t="s">
        <v>1272</v>
      </c>
      <c r="C3" s="205" t="str">
        <f>'1'!C8</f>
        <v>RASE</v>
      </c>
    </row>
    <row r="4" spans="1:7" s="1" customFormat="1" ht="15.75" thickBot="1" x14ac:dyDescent="0.3"/>
    <row r="5" spans="1:7" x14ac:dyDescent="0.25">
      <c r="A5" s="105"/>
      <c r="B5" s="318">
        <v>1</v>
      </c>
      <c r="C5" s="319">
        <v>2</v>
      </c>
      <c r="D5" s="321">
        <v>3</v>
      </c>
      <c r="E5" s="162">
        <v>4</v>
      </c>
      <c r="F5" s="259">
        <v>5</v>
      </c>
      <c r="G5" s="259">
        <v>6</v>
      </c>
    </row>
    <row r="6" spans="1:7" s="15" customFormat="1" ht="75" x14ac:dyDescent="0.25">
      <c r="A6" s="105"/>
      <c r="B6" s="505"/>
      <c r="C6" s="20" t="s">
        <v>253</v>
      </c>
      <c r="D6" s="506" t="s">
        <v>380</v>
      </c>
      <c r="E6" s="22" t="s">
        <v>166</v>
      </c>
      <c r="F6" s="22" t="s">
        <v>1501</v>
      </c>
      <c r="G6" s="22" t="s">
        <v>1503</v>
      </c>
    </row>
    <row r="7" spans="1:7" s="15" customFormat="1" ht="18.75" x14ac:dyDescent="0.25">
      <c r="A7" s="105" t="s">
        <v>259</v>
      </c>
      <c r="B7" s="507" t="s">
        <v>222</v>
      </c>
      <c r="C7" s="638" t="s">
        <v>382</v>
      </c>
      <c r="D7" s="508"/>
      <c r="E7" s="27"/>
      <c r="F7" s="27"/>
      <c r="G7" s="27"/>
    </row>
    <row r="8" spans="1:7" ht="45" x14ac:dyDescent="0.25">
      <c r="A8" s="105" t="s">
        <v>714</v>
      </c>
      <c r="B8" s="509" t="s">
        <v>1257</v>
      </c>
      <c r="C8" s="125" t="s">
        <v>381</v>
      </c>
      <c r="D8" s="510" t="s">
        <v>77</v>
      </c>
      <c r="E8" s="146">
        <f>COUNTIFS('8'!$E$7:$E$26,"taip")</f>
        <v>9</v>
      </c>
      <c r="F8" s="146">
        <f>COUNTIFS('10'!$D$11:$W$11,C8)</f>
        <v>8</v>
      </c>
      <c r="G8" s="472"/>
    </row>
    <row r="9" spans="1:7" ht="30" x14ac:dyDescent="0.25">
      <c r="A9" s="105" t="s">
        <v>715</v>
      </c>
      <c r="B9" s="509" t="s">
        <v>1256</v>
      </c>
      <c r="C9" s="125" t="s">
        <v>373</v>
      </c>
      <c r="D9" s="511" t="s">
        <v>77</v>
      </c>
      <c r="E9" s="147">
        <f>COUNTIFS('8'!$F$7:$F$26,"taip")</f>
        <v>1</v>
      </c>
      <c r="F9" s="147">
        <f>COUNTIFS('10'!$D$11:$W$11,C9)</f>
        <v>1</v>
      </c>
      <c r="G9" s="473"/>
    </row>
    <row r="10" spans="1:7" s="15" customFormat="1" ht="37.5" x14ac:dyDescent="0.25">
      <c r="A10" s="105" t="s">
        <v>260</v>
      </c>
      <c r="B10" s="512" t="s">
        <v>1199</v>
      </c>
      <c r="C10" s="639" t="s">
        <v>384</v>
      </c>
      <c r="D10" s="513"/>
      <c r="E10" s="31"/>
      <c r="F10" s="31"/>
      <c r="G10" s="31"/>
    </row>
    <row r="11" spans="1:7" ht="45" x14ac:dyDescent="0.25">
      <c r="A11" s="105" t="s">
        <v>716</v>
      </c>
      <c r="B11" s="509" t="s">
        <v>1258</v>
      </c>
      <c r="C11" s="125" t="s">
        <v>375</v>
      </c>
      <c r="D11" s="514" t="s">
        <v>76</v>
      </c>
      <c r="E11" s="147">
        <f>COUNTIFS('8'!$G$7:$G$26,"taip")</f>
        <v>0</v>
      </c>
      <c r="F11" s="147">
        <f>COUNTIFS('10'!$D$11:$W$11,C11)</f>
        <v>0</v>
      </c>
      <c r="G11" s="147">
        <f>COUNTIFS('10'!$D$12:$W$12,"Taip")</f>
        <v>0</v>
      </c>
    </row>
    <row r="12" spans="1:7" ht="45" x14ac:dyDescent="0.25">
      <c r="A12" s="105" t="s">
        <v>717</v>
      </c>
      <c r="B12" s="509" t="s">
        <v>1259</v>
      </c>
      <c r="C12" s="125" t="s">
        <v>376</v>
      </c>
      <c r="D12" s="514" t="s">
        <v>76</v>
      </c>
      <c r="E12" s="147">
        <f>COUNTIFS('8'!$H$7:H$26,"taip")</f>
        <v>0</v>
      </c>
      <c r="F12" s="147">
        <f>COUNTIFS('10'!$D$11:$W$11,C12)</f>
        <v>0</v>
      </c>
      <c r="G12" s="147">
        <f>COUNTIFS('10'!$D$13:$W$13,"Taip")</f>
        <v>0</v>
      </c>
    </row>
    <row r="13" spans="1:7" ht="30" x14ac:dyDescent="0.25">
      <c r="A13" s="105" t="s">
        <v>718</v>
      </c>
      <c r="B13" s="509" t="s">
        <v>1260</v>
      </c>
      <c r="C13" s="125" t="s">
        <v>377</v>
      </c>
      <c r="D13" s="514" t="s">
        <v>76</v>
      </c>
      <c r="E13" s="147">
        <f>COUNTIFS('8'!$I$7:$I$26,"taip")</f>
        <v>0</v>
      </c>
      <c r="F13" s="147">
        <f>COUNTIFS('10'!$D$11:$W$11,C13)</f>
        <v>0</v>
      </c>
      <c r="G13" s="147">
        <f>COUNTIFS('10'!$D$14:$W$14,"Taip")</f>
        <v>0</v>
      </c>
    </row>
    <row r="14" spans="1:7" ht="45" x14ac:dyDescent="0.25">
      <c r="A14" s="105" t="s">
        <v>719</v>
      </c>
      <c r="B14" s="509" t="s">
        <v>1261</v>
      </c>
      <c r="C14" s="125" t="s">
        <v>1499</v>
      </c>
      <c r="D14" s="514" t="s">
        <v>76</v>
      </c>
      <c r="E14" s="147">
        <f>COUNTIFS('8'!$J$7:$J$26,"taip")</f>
        <v>0</v>
      </c>
      <c r="F14" s="147">
        <f>COUNTIFS('10'!$D$11:$W$11,C14)</f>
        <v>0</v>
      </c>
      <c r="G14" s="147">
        <f>COUNTIFS('10'!$D$15:$W$15,"Taip")</f>
        <v>0</v>
      </c>
    </row>
    <row r="15" spans="1:7" s="15" customFormat="1" ht="18.75" x14ac:dyDescent="0.25">
      <c r="A15" s="105" t="s">
        <v>261</v>
      </c>
      <c r="B15" s="512" t="s">
        <v>223</v>
      </c>
      <c r="C15" s="640" t="s">
        <v>383</v>
      </c>
      <c r="D15" s="515"/>
      <c r="E15" s="148"/>
      <c r="F15" s="148"/>
      <c r="G15" s="148"/>
    </row>
    <row r="16" spans="1:7" ht="60" x14ac:dyDescent="0.25">
      <c r="A16" s="105" t="s">
        <v>720</v>
      </c>
      <c r="B16" s="509" t="s">
        <v>1262</v>
      </c>
      <c r="C16" s="125" t="s">
        <v>371</v>
      </c>
      <c r="D16" s="514" t="s">
        <v>76</v>
      </c>
      <c r="E16" s="234">
        <f>COUNTIFS('8'!$K$7:$K$26,"taip")</f>
        <v>0</v>
      </c>
      <c r="F16" s="35">
        <f>COUNTIFS('10'!$D$11:$W$11,C16)</f>
        <v>0</v>
      </c>
      <c r="G16" s="25"/>
    </row>
    <row r="17" spans="1:7" ht="45" x14ac:dyDescent="0.25">
      <c r="A17" s="105" t="s">
        <v>721</v>
      </c>
      <c r="B17" s="509" t="s">
        <v>1263</v>
      </c>
      <c r="C17" s="125" t="s">
        <v>372</v>
      </c>
      <c r="D17" s="514" t="s">
        <v>76</v>
      </c>
      <c r="E17" s="146">
        <f>COUNTIFS('8'!$L$7:$L$26,"taip")</f>
        <v>0</v>
      </c>
      <c r="F17" s="149">
        <f>COUNTIFS('10'!$D$11:$W$11,C17)</f>
        <v>0</v>
      </c>
      <c r="G17" s="474"/>
    </row>
    <row r="18" spans="1:7" ht="30" x14ac:dyDescent="0.25">
      <c r="A18" s="105" t="s">
        <v>722</v>
      </c>
      <c r="B18" s="509" t="s">
        <v>1264</v>
      </c>
      <c r="C18" s="125" t="s">
        <v>374</v>
      </c>
      <c r="D18" s="514" t="s">
        <v>76</v>
      </c>
      <c r="E18" s="147">
        <f>COUNTIFS('8'!$M$7:$M$26,"taip")</f>
        <v>0</v>
      </c>
      <c r="F18" s="29">
        <f>COUNTIFS('10'!$D$11:$W$11,C18)</f>
        <v>0</v>
      </c>
      <c r="G18" s="475"/>
    </row>
    <row r="19" spans="1:7" ht="30.75" thickBot="1" x14ac:dyDescent="0.3">
      <c r="A19" s="105" t="s">
        <v>723</v>
      </c>
      <c r="B19" s="516" t="s">
        <v>1265</v>
      </c>
      <c r="C19" s="517" t="s">
        <v>378</v>
      </c>
      <c r="D19" s="518" t="s">
        <v>76</v>
      </c>
      <c r="E19" s="504">
        <f>COUNTIFS('8'!$N$7:$N$26,"taip")</f>
        <v>0</v>
      </c>
      <c r="F19" s="150">
        <f>COUNTIFS('10'!$D$11:$W$11,C19)</f>
        <v>0</v>
      </c>
      <c r="G19" s="476"/>
    </row>
    <row r="20" spans="1:7" ht="45" customHeight="1" x14ac:dyDescent="0.25">
      <c r="B20" s="735" t="s">
        <v>1500</v>
      </c>
      <c r="C20" s="735"/>
      <c r="D20" s="735"/>
      <c r="E20" s="625"/>
      <c r="F20" s="625"/>
      <c r="G20" s="625"/>
    </row>
    <row r="22" spans="1:7" x14ac:dyDescent="0.25">
      <c r="B22" s="1"/>
      <c r="C22" s="596" t="s">
        <v>1487</v>
      </c>
    </row>
    <row r="23" spans="1:7" ht="30" x14ac:dyDescent="0.25">
      <c r="B23" s="1">
        <v>1</v>
      </c>
      <c r="C23" s="335" t="s">
        <v>1488</v>
      </c>
    </row>
    <row r="24" spans="1:7" x14ac:dyDescent="0.25">
      <c r="B24" s="1">
        <v>2</v>
      </c>
      <c r="C24" s="335" t="s">
        <v>1492</v>
      </c>
      <c r="D24" s="43"/>
    </row>
    <row r="25" spans="1:7" ht="30" x14ac:dyDescent="0.25">
      <c r="B25" s="1">
        <v>3</v>
      </c>
      <c r="C25" s="335" t="s">
        <v>1502</v>
      </c>
      <c r="D25" s="43"/>
    </row>
    <row r="26" spans="1:7" ht="30" x14ac:dyDescent="0.25">
      <c r="B26" s="1">
        <v>4</v>
      </c>
      <c r="C26" s="335" t="s">
        <v>1504</v>
      </c>
      <c r="D26" s="43"/>
    </row>
    <row r="27" spans="1:7" ht="60" x14ac:dyDescent="0.25">
      <c r="B27" s="1">
        <v>5</v>
      </c>
      <c r="C27" s="335" t="s">
        <v>1491</v>
      </c>
    </row>
    <row r="28" spans="1:7" ht="165" x14ac:dyDescent="0.25">
      <c r="B28" s="1">
        <v>6</v>
      </c>
      <c r="C28" s="335" t="s">
        <v>1489</v>
      </c>
    </row>
    <row r="29" spans="1:7" ht="165" x14ac:dyDescent="0.25">
      <c r="B29" s="1">
        <v>7</v>
      </c>
      <c r="C29" s="335" t="s">
        <v>1625</v>
      </c>
    </row>
  </sheetData>
  <sheetProtection algorithmName="SHA-512" hashValue="WX6VAcn9adOGc9BzGAevlKnxrmPkvcojvt8TFKnwjY/DhMhNRw9lNjVSMh3xh6pdymzdj/qo+feBPwmAUf9+/w==" saltValue="RpDPFqf3Jiq7qE0asUddDA==" spinCount="100000" sheet="1" objects="1" scenarios="1"/>
  <mergeCells count="1">
    <mergeCell ref="B20:D20"/>
  </mergeCells>
  <phoneticPr fontId="8" type="noConversion"/>
  <pageMargins left="0.7" right="0.7" top="0.75" bottom="0.75" header="0.3" footer="0.3"/>
  <pageSetup paperSize="9" scale="75" orientation="landscape" horizontalDpi="4294967293" verticalDpi="0" r:id="rId1"/>
  <rowBreaks count="1" manualBreakCount="1">
    <brk id="2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52F011A-721F-495A-8F11-92D9684E4551}">
          <x14:formula1>
            <xm:f>Sąrašai!$A$23:$A$24</xm:f>
          </x14:formula1>
          <xm:sqref>D8:D9 D16:D19 D11:D14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5"/>
  <sheetViews>
    <sheetView topLeftCell="A14" zoomScaleNormal="100" workbookViewId="0">
      <selection activeCell="C35" sqref="C35"/>
    </sheetView>
  </sheetViews>
  <sheetFormatPr defaultColWidth="9.140625" defaultRowHeight="15" x14ac:dyDescent="0.25"/>
  <cols>
    <col min="1" max="1" width="8.7109375" style="153" customWidth="1"/>
    <col min="2" max="2" width="10.7109375" style="153" customWidth="1"/>
    <col min="3" max="3" width="82.7109375" style="10" customWidth="1"/>
    <col min="4" max="4" width="15.7109375" style="12" customWidth="1"/>
    <col min="5" max="5" width="15.7109375" style="153" customWidth="1"/>
    <col min="6" max="8" width="9.140625" style="153"/>
    <col min="9" max="16384" width="9.140625" style="10"/>
  </cols>
  <sheetData>
    <row r="1" spans="1:8" s="80" customFormat="1" ht="18.75" x14ac:dyDescent="0.3">
      <c r="A1" s="157" t="s">
        <v>19</v>
      </c>
      <c r="B1" s="83" t="s">
        <v>1143</v>
      </c>
      <c r="C1" s="83"/>
      <c r="D1" s="83"/>
      <c r="E1" s="151"/>
      <c r="F1" s="152"/>
      <c r="G1" s="151"/>
      <c r="H1" s="151"/>
    </row>
    <row r="2" spans="1:8" x14ac:dyDescent="0.25">
      <c r="A2" s="158"/>
      <c r="B2" s="158"/>
      <c r="C2"/>
      <c r="D2" s="159"/>
    </row>
    <row r="3" spans="1:8" s="13" customFormat="1" x14ac:dyDescent="0.25">
      <c r="A3" s="1"/>
      <c r="B3" s="140" t="s">
        <v>1272</v>
      </c>
      <c r="C3" s="205" t="str">
        <f>'1'!C8</f>
        <v>RASE</v>
      </c>
    </row>
    <row r="4" spans="1:8" customFormat="1" ht="15.75" thickBot="1" x14ac:dyDescent="0.3"/>
    <row r="5" spans="1:8" customFormat="1" x14ac:dyDescent="0.25">
      <c r="B5" s="269">
        <v>1</v>
      </c>
      <c r="C5" s="270">
        <v>2</v>
      </c>
      <c r="D5" s="271">
        <v>3</v>
      </c>
      <c r="E5" s="603">
        <v>4</v>
      </c>
    </row>
    <row r="6" spans="1:8" s="95" customFormat="1" ht="45" x14ac:dyDescent="0.25">
      <c r="A6" s="160"/>
      <c r="B6" s="547" t="s">
        <v>153</v>
      </c>
      <c r="C6" s="85" t="s">
        <v>142</v>
      </c>
      <c r="D6" s="537" t="s">
        <v>456</v>
      </c>
      <c r="E6" s="86" t="s">
        <v>1270</v>
      </c>
      <c r="F6" s="154"/>
      <c r="G6" s="155"/>
      <c r="H6" s="155"/>
    </row>
    <row r="7" spans="1:8" s="95" customFormat="1" ht="18.75" x14ac:dyDescent="0.25">
      <c r="A7" s="160" t="s">
        <v>21</v>
      </c>
      <c r="B7" s="548" t="s">
        <v>222</v>
      </c>
      <c r="C7" s="187" t="s">
        <v>1124</v>
      </c>
      <c r="D7" s="549"/>
      <c r="E7" s="736"/>
      <c r="F7" s="153"/>
      <c r="G7" s="155"/>
      <c r="H7" s="155"/>
    </row>
    <row r="8" spans="1:8" ht="30" x14ac:dyDescent="0.25">
      <c r="A8" s="160" t="s">
        <v>22</v>
      </c>
      <c r="B8" s="550" t="s">
        <v>139</v>
      </c>
      <c r="C8" s="161" t="s">
        <v>467</v>
      </c>
      <c r="D8" s="551">
        <f>'11'!C9</f>
        <v>1</v>
      </c>
      <c r="E8" s="737"/>
    </row>
    <row r="9" spans="1:8" ht="30" x14ac:dyDescent="0.25">
      <c r="A9" s="160" t="s">
        <v>724</v>
      </c>
      <c r="B9" s="550" t="s">
        <v>140</v>
      </c>
      <c r="C9" s="161" t="s">
        <v>224</v>
      </c>
      <c r="D9" s="552">
        <f>'11'!C25</f>
        <v>12</v>
      </c>
      <c r="E9" s="737"/>
    </row>
    <row r="10" spans="1:8" ht="30" x14ac:dyDescent="0.25">
      <c r="A10" s="160" t="s">
        <v>1160</v>
      </c>
      <c r="B10" s="550" t="s">
        <v>141</v>
      </c>
      <c r="C10" s="161" t="s">
        <v>225</v>
      </c>
      <c r="D10" s="552">
        <f>'11'!C43</f>
        <v>15</v>
      </c>
      <c r="E10" s="737"/>
    </row>
    <row r="11" spans="1:8" ht="30" x14ac:dyDescent="0.25">
      <c r="A11" s="160" t="s">
        <v>1161</v>
      </c>
      <c r="B11" s="550" t="s">
        <v>154</v>
      </c>
      <c r="C11" s="161" t="s">
        <v>400</v>
      </c>
      <c r="D11" s="552">
        <f>'11'!C59</f>
        <v>650</v>
      </c>
      <c r="E11" s="737"/>
    </row>
    <row r="12" spans="1:8" ht="30" x14ac:dyDescent="0.25">
      <c r="A12" s="160" t="s">
        <v>1162</v>
      </c>
      <c r="B12" s="550" t="s">
        <v>155</v>
      </c>
      <c r="C12" s="161" t="s">
        <v>226</v>
      </c>
      <c r="D12" s="552">
        <f>'11'!C75</f>
        <v>159</v>
      </c>
      <c r="E12" s="737"/>
    </row>
    <row r="13" spans="1:8" ht="18.75" x14ac:dyDescent="0.25">
      <c r="A13" s="160" t="s">
        <v>1163</v>
      </c>
      <c r="B13" s="548" t="s">
        <v>1199</v>
      </c>
      <c r="C13" s="187" t="s">
        <v>1126</v>
      </c>
      <c r="D13" s="549"/>
      <c r="E13" s="737"/>
    </row>
    <row r="14" spans="1:8" x14ac:dyDescent="0.25">
      <c r="A14" s="160" t="s">
        <v>1164</v>
      </c>
      <c r="B14" s="553" t="s">
        <v>1127</v>
      </c>
      <c r="C14" s="165" t="s">
        <v>1132</v>
      </c>
      <c r="D14" s="554">
        <f>SUM('10'!D34:W34)</f>
        <v>45</v>
      </c>
      <c r="E14" s="737"/>
    </row>
    <row r="15" spans="1:8" x14ac:dyDescent="0.25">
      <c r="A15" s="160" t="s">
        <v>1165</v>
      </c>
      <c r="B15" s="553" t="s">
        <v>1128</v>
      </c>
      <c r="C15" s="165" t="s">
        <v>1129</v>
      </c>
      <c r="D15" s="554">
        <f>SUM('10'!D46:W46)</f>
        <v>2</v>
      </c>
      <c r="E15" s="737"/>
    </row>
    <row r="16" spans="1:8" ht="18.75" x14ac:dyDescent="0.25">
      <c r="A16" s="160" t="s">
        <v>1166</v>
      </c>
      <c r="B16" s="555" t="s">
        <v>223</v>
      </c>
      <c r="C16" s="188" t="s">
        <v>1125</v>
      </c>
      <c r="D16" s="556"/>
      <c r="E16" s="737"/>
    </row>
    <row r="17" spans="1:6" x14ac:dyDescent="0.25">
      <c r="A17" s="160" t="s">
        <v>1167</v>
      </c>
      <c r="B17" s="557" t="s">
        <v>1156</v>
      </c>
      <c r="C17" s="163" t="s">
        <v>228</v>
      </c>
      <c r="D17" s="558">
        <f>SUM(D18:D20)</f>
        <v>0</v>
      </c>
      <c r="E17" s="737"/>
    </row>
    <row r="18" spans="1:6" x14ac:dyDescent="0.25">
      <c r="A18" s="160" t="s">
        <v>1168</v>
      </c>
      <c r="B18" s="550" t="s">
        <v>1144</v>
      </c>
      <c r="C18" s="164" t="s">
        <v>146</v>
      </c>
      <c r="D18" s="559">
        <f>'13'!C12</f>
        <v>0</v>
      </c>
      <c r="E18" s="737"/>
    </row>
    <row r="19" spans="1:6" x14ac:dyDescent="0.25">
      <c r="A19" s="160" t="s">
        <v>1169</v>
      </c>
      <c r="B19" s="550" t="s">
        <v>1145</v>
      </c>
      <c r="C19" s="164" t="s">
        <v>147</v>
      </c>
      <c r="D19" s="559">
        <f>'13'!C13</f>
        <v>0</v>
      </c>
      <c r="E19" s="737"/>
    </row>
    <row r="20" spans="1:6" x14ac:dyDescent="0.25">
      <c r="A20" s="160" t="s">
        <v>1170</v>
      </c>
      <c r="B20" s="550" t="s">
        <v>1146</v>
      </c>
      <c r="C20" s="164" t="s">
        <v>148</v>
      </c>
      <c r="D20" s="559">
        <f>'13'!C14</f>
        <v>0</v>
      </c>
      <c r="E20" s="737"/>
    </row>
    <row r="21" spans="1:6" x14ac:dyDescent="0.25">
      <c r="A21" s="160" t="s">
        <v>1171</v>
      </c>
      <c r="B21" s="557" t="s">
        <v>1157</v>
      </c>
      <c r="C21" s="163" t="s">
        <v>227</v>
      </c>
      <c r="D21" s="558">
        <f>SUM(D22:D24)</f>
        <v>4</v>
      </c>
      <c r="E21" s="737"/>
    </row>
    <row r="22" spans="1:6" x14ac:dyDescent="0.25">
      <c r="A22" s="160" t="s">
        <v>1172</v>
      </c>
      <c r="B22" s="550" t="s">
        <v>1147</v>
      </c>
      <c r="C22" s="164" t="s">
        <v>145</v>
      </c>
      <c r="D22" s="559">
        <f>'13'!C16</f>
        <v>2</v>
      </c>
      <c r="E22" s="737"/>
    </row>
    <row r="23" spans="1:6" x14ac:dyDescent="0.25">
      <c r="A23" s="160" t="s">
        <v>1173</v>
      </c>
      <c r="B23" s="550" t="s">
        <v>1148</v>
      </c>
      <c r="C23" s="164" t="s">
        <v>143</v>
      </c>
      <c r="D23" s="559">
        <f>'13'!C17</f>
        <v>2</v>
      </c>
      <c r="E23" s="737"/>
    </row>
    <row r="24" spans="1:6" x14ac:dyDescent="0.25">
      <c r="A24" s="160" t="s">
        <v>1174</v>
      </c>
      <c r="B24" s="550" t="s">
        <v>1149</v>
      </c>
      <c r="C24" s="164" t="s">
        <v>144</v>
      </c>
      <c r="D24" s="559">
        <f>'13'!C18</f>
        <v>0</v>
      </c>
      <c r="E24" s="737"/>
    </row>
    <row r="25" spans="1:6" ht="18.75" x14ac:dyDescent="0.25">
      <c r="A25" s="160" t="s">
        <v>1175</v>
      </c>
      <c r="B25" s="555" t="s">
        <v>1131</v>
      </c>
      <c r="C25" s="188" t="s">
        <v>1133</v>
      </c>
      <c r="D25" s="556"/>
      <c r="E25" s="737"/>
    </row>
    <row r="26" spans="1:6" x14ac:dyDescent="0.25">
      <c r="A26" s="160" t="s">
        <v>1176</v>
      </c>
      <c r="B26" s="557" t="s">
        <v>1158</v>
      </c>
      <c r="C26" s="129" t="s">
        <v>229</v>
      </c>
      <c r="D26" s="560"/>
      <c r="E26" s="737"/>
      <c r="F26" s="156"/>
    </row>
    <row r="27" spans="1:6" x14ac:dyDescent="0.25">
      <c r="A27" s="160" t="s">
        <v>1177</v>
      </c>
      <c r="B27" s="550" t="s">
        <v>1150</v>
      </c>
      <c r="C27" s="164" t="s">
        <v>1134</v>
      </c>
      <c r="D27" s="561">
        <v>11</v>
      </c>
      <c r="E27" s="737"/>
    </row>
    <row r="28" spans="1:6" x14ac:dyDescent="0.25">
      <c r="A28" s="160" t="s">
        <v>1178</v>
      </c>
      <c r="B28" s="557" t="s">
        <v>1151</v>
      </c>
      <c r="C28" s="165" t="s">
        <v>1136</v>
      </c>
      <c r="D28" s="562">
        <f>'1'!C9</f>
        <v>11</v>
      </c>
      <c r="E28" s="737"/>
    </row>
    <row r="29" spans="1:6" x14ac:dyDescent="0.25">
      <c r="A29" s="160" t="s">
        <v>1179</v>
      </c>
      <c r="B29" s="557" t="s">
        <v>1152</v>
      </c>
      <c r="C29" s="165" t="s">
        <v>1137</v>
      </c>
      <c r="D29" s="563">
        <f>(D27/D28)*100</f>
        <v>100</v>
      </c>
      <c r="E29" s="737"/>
    </row>
    <row r="30" spans="1:6" x14ac:dyDescent="0.25">
      <c r="A30" s="160" t="s">
        <v>1180</v>
      </c>
      <c r="B30" s="557" t="s">
        <v>1159</v>
      </c>
      <c r="C30" s="129" t="s">
        <v>230</v>
      </c>
      <c r="D30" s="560"/>
      <c r="E30" s="737"/>
    </row>
    <row r="31" spans="1:6" ht="30" x14ac:dyDescent="0.25">
      <c r="A31" s="160" t="s">
        <v>1181</v>
      </c>
      <c r="B31" s="550" t="s">
        <v>1153</v>
      </c>
      <c r="C31" s="164" t="s">
        <v>1135</v>
      </c>
      <c r="D31" s="564">
        <v>25</v>
      </c>
      <c r="E31" s="737"/>
    </row>
    <row r="32" spans="1:6" x14ac:dyDescent="0.25">
      <c r="A32" s="160" t="s">
        <v>1182</v>
      </c>
      <c r="B32" s="557" t="s">
        <v>1154</v>
      </c>
      <c r="C32" s="165" t="s">
        <v>1138</v>
      </c>
      <c r="D32" s="562">
        <f>'1'!C10</f>
        <v>781</v>
      </c>
      <c r="E32" s="737"/>
    </row>
    <row r="33" spans="1:5" ht="30" x14ac:dyDescent="0.25">
      <c r="A33" s="160" t="s">
        <v>1183</v>
      </c>
      <c r="B33" s="557" t="s">
        <v>1155</v>
      </c>
      <c r="C33" s="165" t="s">
        <v>1139</v>
      </c>
      <c r="D33" s="563">
        <f>(D31/D32)*100</f>
        <v>3.2010243277848911</v>
      </c>
      <c r="E33" s="737"/>
    </row>
    <row r="34" spans="1:5" ht="18.75" x14ac:dyDescent="0.25">
      <c r="A34" s="160" t="s">
        <v>1184</v>
      </c>
      <c r="B34" s="555" t="s">
        <v>1130</v>
      </c>
      <c r="C34" s="188" t="s">
        <v>1600</v>
      </c>
      <c r="D34" s="556"/>
      <c r="E34" s="738"/>
    </row>
    <row r="35" spans="1:5" ht="30" x14ac:dyDescent="0.25">
      <c r="A35" s="160" t="s">
        <v>1185</v>
      </c>
      <c r="B35" s="565" t="str">
        <f>CONCATENATE('1'!$C$8,"-",E35,".","1")</f>
        <v>RASE-P.1</v>
      </c>
      <c r="C35" s="92" t="s">
        <v>1861</v>
      </c>
      <c r="D35" s="559">
        <f>'11'!C91</f>
        <v>90</v>
      </c>
      <c r="E35" s="190" t="s">
        <v>1140</v>
      </c>
    </row>
    <row r="36" spans="1:5" x14ac:dyDescent="0.25">
      <c r="A36" s="160" t="s">
        <v>1186</v>
      </c>
      <c r="B36" s="566" t="str">
        <f>CONCATENATE('1'!$C$8,"-",E36,".","2")</f>
        <v>RASE-P.2</v>
      </c>
      <c r="C36" s="92"/>
      <c r="D36" s="559">
        <f>'11'!C107</f>
        <v>0</v>
      </c>
      <c r="E36" s="190" t="s">
        <v>1140</v>
      </c>
    </row>
    <row r="37" spans="1:5" x14ac:dyDescent="0.25">
      <c r="A37" s="160" t="s">
        <v>1187</v>
      </c>
      <c r="B37" s="566" t="str">
        <f>CONCATENATE('1'!$C$8,"-",E37,".","3")</f>
        <v>RASE-P.3</v>
      </c>
      <c r="C37" s="92"/>
      <c r="D37" s="559">
        <f>'11'!C123</f>
        <v>0</v>
      </c>
      <c r="E37" s="190" t="s">
        <v>1140</v>
      </c>
    </row>
    <row r="38" spans="1:5" x14ac:dyDescent="0.25">
      <c r="A38" s="160" t="s">
        <v>1188</v>
      </c>
      <c r="B38" s="566" t="str">
        <f>CONCATENATE('1'!$C$8,"-",E38,".","4")</f>
        <v>RASE-P.4</v>
      </c>
      <c r="C38" s="92"/>
      <c r="D38" s="559">
        <f>'11'!C139</f>
        <v>0</v>
      </c>
      <c r="E38" s="190" t="s">
        <v>1140</v>
      </c>
    </row>
    <row r="39" spans="1:5" x14ac:dyDescent="0.25">
      <c r="A39" s="160" t="s">
        <v>1189</v>
      </c>
      <c r="B39" s="566" t="str">
        <f>CONCATENATE('1'!$C$8,"-",E39,".","5")</f>
        <v>RASE-P.5</v>
      </c>
      <c r="C39" s="92"/>
      <c r="D39" s="559">
        <f>'11'!C155</f>
        <v>0</v>
      </c>
      <c r="E39" s="190" t="s">
        <v>1140</v>
      </c>
    </row>
    <row r="40" spans="1:5" x14ac:dyDescent="0.25">
      <c r="A40" s="160" t="s">
        <v>1190</v>
      </c>
      <c r="B40" s="566" t="str">
        <f>CONCATENATE('1'!$C$8,"-",E40,".","6")</f>
        <v>RASE-P.6</v>
      </c>
      <c r="C40" s="92"/>
      <c r="D40" s="559">
        <f>'11'!C171</f>
        <v>0</v>
      </c>
      <c r="E40" s="190" t="s">
        <v>1140</v>
      </c>
    </row>
    <row r="41" spans="1:5" x14ac:dyDescent="0.25">
      <c r="A41" s="160" t="s">
        <v>1191</v>
      </c>
      <c r="B41" s="566" t="str">
        <f>CONCATENATE('1'!$C$8,"-",E41,".","7")</f>
        <v>RASE-P.7</v>
      </c>
      <c r="C41" s="92"/>
      <c r="D41" s="559">
        <f>'11'!C187</f>
        <v>0</v>
      </c>
      <c r="E41" s="190" t="s">
        <v>1140</v>
      </c>
    </row>
    <row r="42" spans="1:5" x14ac:dyDescent="0.25">
      <c r="A42" s="160" t="s">
        <v>1192</v>
      </c>
      <c r="B42" s="566" t="str">
        <f>CONCATENATE('1'!$C$8,"-",E42,".","8")</f>
        <v>RASE-P.8</v>
      </c>
      <c r="C42" s="92"/>
      <c r="D42" s="559">
        <f>'11'!C203</f>
        <v>0</v>
      </c>
      <c r="E42" s="190" t="s">
        <v>1140</v>
      </c>
    </row>
    <row r="43" spans="1:5" x14ac:dyDescent="0.25">
      <c r="A43" s="160" t="s">
        <v>1193</v>
      </c>
      <c r="B43" s="566" t="str">
        <f>CONCATENATE('1'!$C$8,"-",E43,".","9")</f>
        <v>RASE-P.9</v>
      </c>
      <c r="C43" s="92"/>
      <c r="D43" s="559">
        <f>'11'!C219</f>
        <v>0</v>
      </c>
      <c r="E43" s="190" t="s">
        <v>1140</v>
      </c>
    </row>
    <row r="44" spans="1:5" ht="15.75" thickBot="1" x14ac:dyDescent="0.3">
      <c r="A44" s="160" t="s">
        <v>1194</v>
      </c>
      <c r="B44" s="567" t="str">
        <f>CONCATENATE('1'!$C$8,"-",E44,".","10")</f>
        <v>RASE-P.10</v>
      </c>
      <c r="C44" s="371"/>
      <c r="D44" s="568">
        <f>'11'!C235</f>
        <v>0</v>
      </c>
      <c r="E44" s="191" t="s">
        <v>1140</v>
      </c>
    </row>
    <row r="47" spans="1:5" x14ac:dyDescent="0.25">
      <c r="B47" s="2"/>
      <c r="C47" s="360" t="s">
        <v>1490</v>
      </c>
    </row>
    <row r="48" spans="1:5" ht="75" x14ac:dyDescent="0.25">
      <c r="B48" s="2">
        <v>1</v>
      </c>
      <c r="C48" s="335" t="s">
        <v>1626</v>
      </c>
    </row>
    <row r="49" spans="2:4" ht="120" x14ac:dyDescent="0.25">
      <c r="B49" s="1">
        <v>2</v>
      </c>
      <c r="C49" s="335" t="s">
        <v>1313</v>
      </c>
      <c r="D49" s="10"/>
    </row>
    <row r="50" spans="2:4" ht="120" x14ac:dyDescent="0.25">
      <c r="B50" s="1">
        <v>3</v>
      </c>
      <c r="C50" s="335" t="s">
        <v>1314</v>
      </c>
      <c r="D50" s="10"/>
    </row>
    <row r="51" spans="2:4" ht="30" x14ac:dyDescent="0.25">
      <c r="B51" s="2">
        <v>4</v>
      </c>
      <c r="C51" s="335" t="s">
        <v>1309</v>
      </c>
      <c r="D51" s="10"/>
    </row>
    <row r="52" spans="2:4" ht="30" x14ac:dyDescent="0.25">
      <c r="B52" s="1">
        <v>5</v>
      </c>
      <c r="C52" s="335" t="s">
        <v>1310</v>
      </c>
      <c r="D52" s="10"/>
    </row>
    <row r="53" spans="2:4" ht="30" x14ac:dyDescent="0.25">
      <c r="B53" s="1">
        <v>6</v>
      </c>
      <c r="C53" s="335" t="s">
        <v>1311</v>
      </c>
    </row>
    <row r="54" spans="2:4" ht="30" x14ac:dyDescent="0.25">
      <c r="B54" s="2">
        <v>7</v>
      </c>
      <c r="C54" s="335" t="s">
        <v>1312</v>
      </c>
    </row>
    <row r="55" spans="2:4" x14ac:dyDescent="0.25">
      <c r="C55" s="11"/>
    </row>
  </sheetData>
  <mergeCells count="1">
    <mergeCell ref="E7:E34"/>
  </mergeCells>
  <phoneticPr fontId="8" type="noConversion"/>
  <dataValidations count="1">
    <dataValidation type="textLength" allowBlank="1" showInputMessage="1" showErrorMessage="1" prompt="Maksimalus simbolių skaičius - 100" sqref="C35:C44" xr:uid="{BA132E9A-06A2-4956-9158-C38A2999B55F}">
      <formula1>0</formula1>
      <formula2>100</formula2>
    </dataValidation>
  </dataValidations>
  <pageMargins left="0.70866141732283472" right="0.70866141732283472" top="0.74803149606299213" bottom="0.74803149606299213" header="0.31496062992125984" footer="0.31496062992125984"/>
  <pageSetup paperSize="9" scale="92" orientation="landscape" horizontalDpi="4294967293" verticalDpi="0" r:id="rId1"/>
  <rowBreaks count="2" manualBreakCount="2">
    <brk id="24" max="16383" man="1"/>
    <brk id="45"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D94EA89-15BD-490D-86A7-18699996CB0B}">
          <x14:formula1>
            <xm:f>Sąrašai!$A$35:$A$36</xm:f>
          </x14:formula1>
          <xm:sqref>E35:E44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384B1-2C32-4594-A3F0-981E295AFFCD}">
  <dimension ref="A1:L36"/>
  <sheetViews>
    <sheetView zoomScaleNormal="100" workbookViewId="0">
      <selection activeCell="C22" sqref="C22"/>
    </sheetView>
  </sheetViews>
  <sheetFormatPr defaultColWidth="9.140625" defaultRowHeight="15" x14ac:dyDescent="0.25"/>
  <cols>
    <col min="1" max="1" width="8.7109375" style="106" customWidth="1"/>
    <col min="2" max="2" width="12.7109375" style="13" customWidth="1"/>
    <col min="3" max="3" width="70.7109375" style="13" customWidth="1"/>
    <col min="4" max="4" width="52.7109375" style="13" customWidth="1"/>
    <col min="5" max="7" width="15.7109375" customWidth="1"/>
    <col min="8" max="8" width="20.7109375" style="13" customWidth="1"/>
    <col min="9" max="9" width="25.7109375" style="13" customWidth="1"/>
    <col min="10" max="10" width="35.7109375" style="13" customWidth="1"/>
    <col min="11" max="11" width="8.7109375"/>
    <col min="12" max="12" width="12.7109375" style="13" hidden="1" customWidth="1"/>
    <col min="13" max="16384" width="9.140625" style="13"/>
  </cols>
  <sheetData>
    <row r="1" spans="1:12" s="38" customFormat="1" ht="18.75" x14ac:dyDescent="0.25">
      <c r="A1" s="169" t="s">
        <v>126</v>
      </c>
      <c r="B1" s="36" t="s">
        <v>397</v>
      </c>
      <c r="C1" s="36"/>
      <c r="D1" s="170"/>
      <c r="E1"/>
      <c r="F1"/>
      <c r="G1"/>
      <c r="H1" s="36"/>
      <c r="I1" s="36"/>
      <c r="J1" s="36"/>
    </row>
    <row r="2" spans="1:12" x14ac:dyDescent="0.25">
      <c r="A2" s="105"/>
      <c r="B2" s="1"/>
      <c r="C2" s="1"/>
      <c r="D2" s="1"/>
      <c r="H2" s="171"/>
      <c r="I2" s="171"/>
      <c r="J2" s="1"/>
    </row>
    <row r="3" spans="1:12" x14ac:dyDescent="0.25">
      <c r="A3" s="1"/>
      <c r="B3" s="140" t="s">
        <v>1272</v>
      </c>
      <c r="C3" s="205" t="str">
        <f>'1'!C8</f>
        <v>RASE</v>
      </c>
      <c r="D3" s="1"/>
      <c r="H3" s="1"/>
      <c r="I3" s="1"/>
      <c r="J3" s="1"/>
    </row>
    <row r="4" spans="1:12" customFormat="1" ht="15.75" thickBot="1" x14ac:dyDescent="0.3">
      <c r="L4" s="13"/>
    </row>
    <row r="5" spans="1:12" x14ac:dyDescent="0.25">
      <c r="A5" s="105"/>
      <c r="B5" s="318">
        <v>1</v>
      </c>
      <c r="C5" s="319">
        <v>2</v>
      </c>
      <c r="D5" s="319">
        <v>3</v>
      </c>
      <c r="E5" s="319">
        <v>4</v>
      </c>
      <c r="F5" s="321">
        <v>5</v>
      </c>
      <c r="G5" s="162">
        <v>6</v>
      </c>
      <c r="H5" s="259">
        <v>7</v>
      </c>
      <c r="I5" s="162">
        <v>8</v>
      </c>
      <c r="J5" s="259">
        <v>9</v>
      </c>
      <c r="L5" s="228" t="s">
        <v>1316</v>
      </c>
    </row>
    <row r="6" spans="1:12" s="15" customFormat="1" ht="75" x14ac:dyDescent="0.25">
      <c r="A6" s="105"/>
      <c r="B6" s="362" t="s">
        <v>54</v>
      </c>
      <c r="C6" s="584" t="s">
        <v>53</v>
      </c>
      <c r="D6" s="96" t="s">
        <v>42</v>
      </c>
      <c r="E6" s="32" t="str">
        <f>'10'!B34</f>
        <v>Planuojama paremti projektų (rodiklis L700)</v>
      </c>
      <c r="F6" s="515" t="str">
        <f>'10'!B33</f>
        <v>Planuojama paramos suma priemonei, Eur</v>
      </c>
      <c r="G6" s="31" t="s">
        <v>218</v>
      </c>
      <c r="H6" s="32" t="s">
        <v>28</v>
      </c>
      <c r="I6" s="585" t="s">
        <v>29</v>
      </c>
      <c r="J6" s="31" t="s">
        <v>213</v>
      </c>
      <c r="L6" s="123" t="s">
        <v>1315</v>
      </c>
    </row>
    <row r="7" spans="1:12" x14ac:dyDescent="0.25">
      <c r="A7" s="105" t="s">
        <v>150</v>
      </c>
      <c r="B7" s="575" t="s">
        <v>0</v>
      </c>
      <c r="C7" s="728" t="s">
        <v>1755</v>
      </c>
      <c r="D7" s="230" t="s">
        <v>31</v>
      </c>
      <c r="E7" s="173">
        <f>HLOOKUP($B7,'10'!$D$6:$W$35,29,FALSE)</f>
        <v>4</v>
      </c>
      <c r="F7" s="576">
        <f>HLOOKUP($B7,'10'!$D$6:$W$35,28,FALSE)</f>
        <v>200000</v>
      </c>
      <c r="G7" s="626">
        <f t="shared" ref="G7:G26" si="0">IF(J7="Vietos projektų įgyvendinimo išlaidos",F7/$F$29*100,"-")</f>
        <v>15.680636859657673</v>
      </c>
      <c r="H7" s="172" t="str">
        <f>VLOOKUP(D7,Sąrašai!$A$8:$B$19,2,FALSE)</f>
        <v>LEADER-20VVG-01</v>
      </c>
      <c r="I7" s="172" t="str">
        <f>CONCATENATE('1'!$C$8,"-",H7,"-",L7)</f>
        <v>RASE-LEADER-20VVG-01-01</v>
      </c>
      <c r="J7" s="174" t="str">
        <f>VLOOKUP(H7,Sąrašai!$B$8:$C$19,2,FALSE)</f>
        <v>Vietos projektų įgyvendinimo išlaidos</v>
      </c>
      <c r="L7" s="232" t="s">
        <v>1283</v>
      </c>
    </row>
    <row r="8" spans="1:12" x14ac:dyDescent="0.25">
      <c r="A8" s="105" t="s">
        <v>151</v>
      </c>
      <c r="B8" s="575" t="s">
        <v>1</v>
      </c>
      <c r="C8" s="728" t="s">
        <v>1756</v>
      </c>
      <c r="D8" s="230" t="s">
        <v>32</v>
      </c>
      <c r="E8" s="173">
        <f>HLOOKUP($B8,'10'!$D$6:$W$35,29,FALSE)</f>
        <v>4</v>
      </c>
      <c r="F8" s="576">
        <f>HLOOKUP($B8,'10'!$D$6:$W$35,28,FALSE)</f>
        <v>250000</v>
      </c>
      <c r="G8" s="626">
        <f t="shared" si="0"/>
        <v>19.600796074572095</v>
      </c>
      <c r="H8" s="172" t="str">
        <f>VLOOKUP(D8,Sąrašai!$A$8:$B$19,2,FALSE)</f>
        <v>LEADER-20VVG-02</v>
      </c>
      <c r="I8" s="172" t="str">
        <f>CONCATENATE('1'!$C$8,"-",H8,"-",L8)</f>
        <v>RASE-LEADER-20VVG-02-02</v>
      </c>
      <c r="J8" s="174" t="str">
        <f>VLOOKUP(H8,Sąrašai!$B$8:$C$19,2,FALSE)</f>
        <v>Vietos projektų įgyvendinimo išlaidos</v>
      </c>
      <c r="L8" s="232" t="s">
        <v>1284</v>
      </c>
    </row>
    <row r="9" spans="1:12" x14ac:dyDescent="0.25">
      <c r="A9" s="105" t="s">
        <v>152</v>
      </c>
      <c r="B9" s="575" t="s">
        <v>2</v>
      </c>
      <c r="C9" s="728" t="s">
        <v>1862</v>
      </c>
      <c r="D9" s="230" t="s">
        <v>34</v>
      </c>
      <c r="E9" s="173">
        <f>HLOOKUP($B9,'10'!$D$6:$W$35,29,FALSE)</f>
        <v>1</v>
      </c>
      <c r="F9" s="576">
        <f>HLOOKUP($B9,'10'!$D$6:$W$35,28,FALSE)</f>
        <v>80000</v>
      </c>
      <c r="G9" s="626">
        <f t="shared" si="0"/>
        <v>6.2722547438630691</v>
      </c>
      <c r="H9" s="172" t="str">
        <f>VLOOKUP(D9,Sąrašai!$A$8:$B$19,2,FALSE)</f>
        <v>LEADER-20VVG-05</v>
      </c>
      <c r="I9" s="172" t="str">
        <f>CONCATENATE('1'!$C$8,"-",H9,"-",L9)</f>
        <v>RASE-LEADER-20VVG-05-03</v>
      </c>
      <c r="J9" s="174" t="str">
        <f>VLOOKUP(H9,Sąrašai!$B$8:$C$19,2,FALSE)</f>
        <v>Vietos projektų įgyvendinimo išlaidos</v>
      </c>
      <c r="L9" s="232" t="s">
        <v>1285</v>
      </c>
    </row>
    <row r="10" spans="1:12" x14ac:dyDescent="0.25">
      <c r="A10" s="105" t="s">
        <v>517</v>
      </c>
      <c r="B10" s="575" t="s">
        <v>3</v>
      </c>
      <c r="C10" s="728" t="s">
        <v>1757</v>
      </c>
      <c r="D10" s="230" t="s">
        <v>1695</v>
      </c>
      <c r="E10" s="173">
        <f>HLOOKUP($B10,'10'!$D$6:$W$35,29,FALSE)</f>
        <v>1</v>
      </c>
      <c r="F10" s="576">
        <f>HLOOKUP($B10,'10'!$D$6:$W$35,28,FALSE)</f>
        <v>50058.400000000001</v>
      </c>
      <c r="G10" s="626">
        <f t="shared" si="0"/>
        <v>3.9247379608774384</v>
      </c>
      <c r="H10" s="172" t="str">
        <f>VLOOKUP(D10,Sąrašai!$A$8:$B$19,2,FALSE)</f>
        <v>LEADER-20VVG-06</v>
      </c>
      <c r="I10" s="172" t="str">
        <f>CONCATENATE('1'!$C$8,"-",H10,"-",L10)</f>
        <v>RASE-LEADER-20VVG-06-04</v>
      </c>
      <c r="J10" s="174" t="str">
        <f>VLOOKUP(H10,Sąrašai!$B$8:$C$19,2,FALSE)</f>
        <v>Vietos projektų įgyvendinimo išlaidos</v>
      </c>
      <c r="L10" s="232" t="s">
        <v>1286</v>
      </c>
    </row>
    <row r="11" spans="1:12" x14ac:dyDescent="0.25">
      <c r="A11" s="105" t="s">
        <v>518</v>
      </c>
      <c r="B11" s="575" t="s">
        <v>4</v>
      </c>
      <c r="C11" s="728" t="s">
        <v>1758</v>
      </c>
      <c r="D11" s="230" t="s">
        <v>1696</v>
      </c>
      <c r="E11" s="173">
        <f>HLOOKUP($B11,'10'!$D$6:$W$35,29,FALSE)</f>
        <v>6</v>
      </c>
      <c r="F11" s="576">
        <f>HLOOKUP($B11,'10'!$D$6:$W$35,28,FALSE)</f>
        <v>300000</v>
      </c>
      <c r="G11" s="626">
        <f t="shared" si="0"/>
        <v>23.520955289486512</v>
      </c>
      <c r="H11" s="172" t="str">
        <f>VLOOKUP(D11,Sąrašai!$A$8:$B$19,2,FALSE)</f>
        <v>LEADER-20VVG-07</v>
      </c>
      <c r="I11" s="172" t="str">
        <f>CONCATENATE('1'!$C$8,"-",H11,"-",L11)</f>
        <v>RASE-LEADER-20VVG-07-05</v>
      </c>
      <c r="J11" s="174" t="str">
        <f>VLOOKUP(H11,Sąrašai!$B$8:$C$19,2,FALSE)</f>
        <v>Vietos projektų įgyvendinimo išlaidos</v>
      </c>
      <c r="L11" s="232" t="s">
        <v>1287</v>
      </c>
    </row>
    <row r="12" spans="1:12" ht="30" x14ac:dyDescent="0.25">
      <c r="A12" s="105" t="s">
        <v>519</v>
      </c>
      <c r="B12" s="575" t="s">
        <v>5</v>
      </c>
      <c r="C12" s="728" t="s">
        <v>1759</v>
      </c>
      <c r="D12" s="230" t="s">
        <v>1704</v>
      </c>
      <c r="E12" s="173">
        <f>HLOOKUP($B12,'10'!$D$6:$W$35,29,FALSE)</f>
        <v>2</v>
      </c>
      <c r="F12" s="576">
        <f>HLOOKUP($B12,'10'!$D$6:$W$35,28,FALSE)</f>
        <v>100000</v>
      </c>
      <c r="G12" s="626">
        <f t="shared" si="0"/>
        <v>7.8403184298288364</v>
      </c>
      <c r="H12" s="172" t="str">
        <f>VLOOKUP(D12,Sąrašai!$A$8:$B$19,2,FALSE)</f>
        <v>LEADER-20VVG-08</v>
      </c>
      <c r="I12" s="172" t="str">
        <f>CONCATENATE('1'!$C$8,"-",H12,"-",L12)</f>
        <v>RASE-LEADER-20VVG-08-06</v>
      </c>
      <c r="J12" s="174" t="str">
        <f>VLOOKUP(H12,Sąrašai!$B$8:$C$19,2,FALSE)</f>
        <v>Vietos projektų įgyvendinimo išlaidos</v>
      </c>
      <c r="L12" s="232" t="s">
        <v>1288</v>
      </c>
    </row>
    <row r="13" spans="1:12" x14ac:dyDescent="0.25">
      <c r="A13" s="105" t="s">
        <v>520</v>
      </c>
      <c r="B13" s="575" t="s">
        <v>6</v>
      </c>
      <c r="C13" s="728" t="s">
        <v>1760</v>
      </c>
      <c r="D13" s="230" t="s">
        <v>1697</v>
      </c>
      <c r="E13" s="173">
        <f>HLOOKUP($B13,'10'!$D$6:$W$35,29,FALSE)</f>
        <v>20</v>
      </c>
      <c r="F13" s="576">
        <f>HLOOKUP($B13,'10'!$D$6:$W$35,28,FALSE)</f>
        <v>200000</v>
      </c>
      <c r="G13" s="626">
        <f t="shared" si="0"/>
        <v>15.680636859657673</v>
      </c>
      <c r="H13" s="172" t="str">
        <f>VLOOKUP(D13,Sąrašai!$A$8:$B$19,2,FALSE)</f>
        <v>LEADER-20VVG-09</v>
      </c>
      <c r="I13" s="172" t="str">
        <f>CONCATENATE('1'!$C$8,"-",H13,"-",L13)</f>
        <v>RASE-LEADER-20VVG-09-07</v>
      </c>
      <c r="J13" s="174" t="str">
        <f>VLOOKUP(H13,Sąrašai!$B$8:$C$19,2,FALSE)</f>
        <v>Vietos projektų įgyvendinimo išlaidos</v>
      </c>
      <c r="L13" s="232" t="s">
        <v>1289</v>
      </c>
    </row>
    <row r="14" spans="1:12" x14ac:dyDescent="0.25">
      <c r="A14" s="105" t="s">
        <v>521</v>
      </c>
      <c r="B14" s="575" t="s">
        <v>7</v>
      </c>
      <c r="C14" s="728" t="s">
        <v>1761</v>
      </c>
      <c r="D14" s="230" t="s">
        <v>36</v>
      </c>
      <c r="E14" s="173">
        <f>HLOOKUP($B14,'10'!$D$6:$W$35,29,FALSE)</f>
        <v>6</v>
      </c>
      <c r="F14" s="576">
        <f>HLOOKUP($B14,'10'!$D$6:$W$35,28,FALSE)</f>
        <v>95400</v>
      </c>
      <c r="G14" s="626">
        <f t="shared" si="0"/>
        <v>7.4796637820567096</v>
      </c>
      <c r="H14" s="172" t="str">
        <f>VLOOKUP(D14,Sąrašai!$A$8:$B$19,2,FALSE)</f>
        <v>LEADER-20VVG-10</v>
      </c>
      <c r="I14" s="172" t="str">
        <f>CONCATENATE('1'!$C$8,"-",H14,"-",L14)</f>
        <v>RASE-LEADER-20VVG-10-08</v>
      </c>
      <c r="J14" s="174" t="str">
        <f>VLOOKUP(H14,Sąrašai!$B$8:$C$19,2,FALSE)</f>
        <v>Vietos projektų įgyvendinimo išlaidos</v>
      </c>
      <c r="L14" s="232" t="s">
        <v>1290</v>
      </c>
    </row>
    <row r="15" spans="1:12" x14ac:dyDescent="0.25">
      <c r="A15" s="105" t="s">
        <v>522</v>
      </c>
      <c r="B15" s="575" t="s">
        <v>8</v>
      </c>
      <c r="C15" s="728" t="s">
        <v>1762</v>
      </c>
      <c r="D15" s="230" t="s">
        <v>38</v>
      </c>
      <c r="E15" s="173">
        <f>HLOOKUP($B15,'10'!$D$6:$W$35,29,FALSE)</f>
        <v>1</v>
      </c>
      <c r="F15" s="576">
        <f>HLOOKUP($B15,'10'!$D$6:$W$35,28,FALSE)</f>
        <v>15000</v>
      </c>
      <c r="G15" s="626" t="str">
        <f t="shared" si="0"/>
        <v>-</v>
      </c>
      <c r="H15" s="172" t="str">
        <f>VLOOKUP(D15,Sąrašai!$A$8:$B$19,2,FALSE)</f>
        <v>LEADER-20VVG-11</v>
      </c>
      <c r="I15" s="172" t="str">
        <f>CONCATENATE('1'!$C$8,"-",H15,"-",L15)</f>
        <v>RASE-LEADER-20VVG-11-09</v>
      </c>
      <c r="J15" s="174" t="str">
        <f>VLOOKUP(H15,Sąrašai!$B$8:$C$19,2,FALSE)</f>
        <v>VPS administravimo išlaidos</v>
      </c>
      <c r="L15" s="232" t="s">
        <v>1291</v>
      </c>
    </row>
    <row r="16" spans="1:12" x14ac:dyDescent="0.25">
      <c r="A16" s="105" t="s">
        <v>523</v>
      </c>
      <c r="B16" s="575" t="s">
        <v>9</v>
      </c>
      <c r="C16" s="728"/>
      <c r="D16" s="230"/>
      <c r="E16" s="173">
        <f>HLOOKUP($B16,'10'!$D$6:$W$35,29,FALSE)</f>
        <v>0</v>
      </c>
      <c r="F16" s="576">
        <f>HLOOKUP($B16,'10'!$D$6:$W$35,28,FALSE)</f>
        <v>0</v>
      </c>
      <c r="G16" s="626" t="e">
        <f t="shared" si="0"/>
        <v>#N/A</v>
      </c>
      <c r="H16" s="172" t="e">
        <f>VLOOKUP(D16,Sąrašai!$A$8:$B$19,2,FALSE)</f>
        <v>#N/A</v>
      </c>
      <c r="I16" s="172" t="e">
        <f>CONCATENATE('1'!$C$8,"-",H16,"-",L16)</f>
        <v>#N/A</v>
      </c>
      <c r="J16" s="174" t="e">
        <f>VLOOKUP(H16,Sąrašai!$B$8:$C$19,2,FALSE)</f>
        <v>#N/A</v>
      </c>
      <c r="K16" s="13"/>
      <c r="L16" s="121">
        <v>10</v>
      </c>
    </row>
    <row r="17" spans="1:12" x14ac:dyDescent="0.25">
      <c r="A17" s="105" t="s">
        <v>524</v>
      </c>
      <c r="B17" s="575" t="s">
        <v>43</v>
      </c>
      <c r="C17" s="728"/>
      <c r="D17" s="230"/>
      <c r="E17" s="173">
        <f>HLOOKUP($B17,'10'!$D$6:$W$35,29,FALSE)</f>
        <v>0</v>
      </c>
      <c r="F17" s="576">
        <f>HLOOKUP($B17,'10'!$D$6:$W$35,28,FALSE)</f>
        <v>0</v>
      </c>
      <c r="G17" s="626" t="e">
        <f t="shared" si="0"/>
        <v>#N/A</v>
      </c>
      <c r="H17" s="172" t="e">
        <f>VLOOKUP(D17,Sąrašai!$A$8:$B$19,2,FALSE)</f>
        <v>#N/A</v>
      </c>
      <c r="I17" s="172" t="e">
        <f>CONCATENATE('1'!$C$8,"-",H17,"-",L17)</f>
        <v>#N/A</v>
      </c>
      <c r="J17" s="174" t="e">
        <f>VLOOKUP(H17,Sąrašai!$B$8:$C$19,2,FALSE)</f>
        <v>#N/A</v>
      </c>
      <c r="L17" s="121">
        <v>11</v>
      </c>
    </row>
    <row r="18" spans="1:12" x14ac:dyDescent="0.25">
      <c r="A18" s="105" t="s">
        <v>525</v>
      </c>
      <c r="B18" s="575" t="s">
        <v>44</v>
      </c>
      <c r="C18" s="728"/>
      <c r="D18" s="230"/>
      <c r="E18" s="173">
        <f>HLOOKUP($B18,'10'!$D$6:$W$35,29,FALSE)</f>
        <v>0</v>
      </c>
      <c r="F18" s="576">
        <f>HLOOKUP($B18,'10'!$D$6:$W$35,28,FALSE)</f>
        <v>0</v>
      </c>
      <c r="G18" s="626" t="e">
        <f t="shared" si="0"/>
        <v>#N/A</v>
      </c>
      <c r="H18" s="172" t="e">
        <f>VLOOKUP(D18,Sąrašai!$A$8:$B$19,2,FALSE)</f>
        <v>#N/A</v>
      </c>
      <c r="I18" s="172" t="e">
        <f>CONCATENATE('1'!$C$8,"-",H18,"-",L18)</f>
        <v>#N/A</v>
      </c>
      <c r="J18" s="174" t="e">
        <f>VLOOKUP(H18,Sąrašai!$B$8:$C$19,2,FALSE)</f>
        <v>#N/A</v>
      </c>
      <c r="L18" s="121">
        <v>12</v>
      </c>
    </row>
    <row r="19" spans="1:12" x14ac:dyDescent="0.25">
      <c r="A19" s="105" t="s">
        <v>526</v>
      </c>
      <c r="B19" s="575" t="s">
        <v>45</v>
      </c>
      <c r="C19" s="728"/>
      <c r="D19" s="230"/>
      <c r="E19" s="173">
        <f>HLOOKUP($B19,'10'!$D$6:$W$35,29,FALSE)</f>
        <v>0</v>
      </c>
      <c r="F19" s="576">
        <f>HLOOKUP($B19,'10'!$D$6:$W$35,28,FALSE)</f>
        <v>0</v>
      </c>
      <c r="G19" s="626" t="e">
        <f t="shared" si="0"/>
        <v>#N/A</v>
      </c>
      <c r="H19" s="172" t="e">
        <f>VLOOKUP(D19,Sąrašai!$A$8:$B$19,2,FALSE)</f>
        <v>#N/A</v>
      </c>
      <c r="I19" s="172" t="e">
        <f>CONCATENATE('1'!$C$8,"-",H19,"-",L19)</f>
        <v>#N/A</v>
      </c>
      <c r="J19" s="174" t="e">
        <f>VLOOKUP(H19,Sąrašai!$B$8:$C$19,2,FALSE)</f>
        <v>#N/A</v>
      </c>
      <c r="L19" s="121">
        <v>13</v>
      </c>
    </row>
    <row r="20" spans="1:12" x14ac:dyDescent="0.25">
      <c r="A20" s="105" t="s">
        <v>527</v>
      </c>
      <c r="B20" s="575" t="s">
        <v>46</v>
      </c>
      <c r="C20" s="728"/>
      <c r="D20" s="230"/>
      <c r="E20" s="173">
        <f>HLOOKUP($B20,'10'!$D$6:$W$35,29,FALSE)</f>
        <v>0</v>
      </c>
      <c r="F20" s="576">
        <f>HLOOKUP($B20,'10'!$D$6:$W$35,28,FALSE)</f>
        <v>0</v>
      </c>
      <c r="G20" s="626" t="e">
        <f t="shared" si="0"/>
        <v>#N/A</v>
      </c>
      <c r="H20" s="172" t="e">
        <f>VLOOKUP(D20,Sąrašai!$A$8:$B$19,2,FALSE)</f>
        <v>#N/A</v>
      </c>
      <c r="I20" s="172" t="e">
        <f>CONCATENATE('1'!$C$8,"-",H20,"-",L20)</f>
        <v>#N/A</v>
      </c>
      <c r="J20" s="174" t="e">
        <f>VLOOKUP(H20,Sąrašai!$B$8:$C$19,2,FALSE)</f>
        <v>#N/A</v>
      </c>
      <c r="L20" s="121">
        <v>14</v>
      </c>
    </row>
    <row r="21" spans="1:12" x14ac:dyDescent="0.25">
      <c r="A21" s="105" t="s">
        <v>528</v>
      </c>
      <c r="B21" s="575" t="s">
        <v>47</v>
      </c>
      <c r="C21" s="728"/>
      <c r="D21" s="230"/>
      <c r="E21" s="173">
        <f>HLOOKUP($B21,'10'!$D$6:$W$35,29,FALSE)</f>
        <v>0</v>
      </c>
      <c r="F21" s="576">
        <f>HLOOKUP($B21,'10'!$D$6:$W$35,28,FALSE)</f>
        <v>0</v>
      </c>
      <c r="G21" s="626" t="e">
        <f t="shared" si="0"/>
        <v>#N/A</v>
      </c>
      <c r="H21" s="172" t="e">
        <f>VLOOKUP(D21,Sąrašai!$A$8:$B$19,2,FALSE)</f>
        <v>#N/A</v>
      </c>
      <c r="I21" s="172" t="e">
        <f>CONCATENATE('1'!$C$8,"-",H21,"-",L21)</f>
        <v>#N/A</v>
      </c>
      <c r="J21" s="174" t="e">
        <f>VLOOKUP(H21,Sąrašai!$B$8:$C$19,2,FALSE)</f>
        <v>#N/A</v>
      </c>
      <c r="L21" s="121">
        <v>15</v>
      </c>
    </row>
    <row r="22" spans="1:12" x14ac:dyDescent="0.25">
      <c r="A22" s="105" t="s">
        <v>529</v>
      </c>
      <c r="B22" s="575" t="s">
        <v>48</v>
      </c>
      <c r="C22" s="728"/>
      <c r="D22" s="230"/>
      <c r="E22" s="173">
        <f>HLOOKUP($B22,'10'!$D$6:$W$35,29,FALSE)</f>
        <v>0</v>
      </c>
      <c r="F22" s="576">
        <f>HLOOKUP($B22,'10'!$D$6:$W$35,28,FALSE)</f>
        <v>0</v>
      </c>
      <c r="G22" s="626" t="e">
        <f t="shared" si="0"/>
        <v>#N/A</v>
      </c>
      <c r="H22" s="172" t="e">
        <f>VLOOKUP(D22,Sąrašai!$A$8:$B$19,2,FALSE)</f>
        <v>#N/A</v>
      </c>
      <c r="I22" s="172" t="e">
        <f>CONCATENATE('1'!$C$8,"-",H22,"-",L22)</f>
        <v>#N/A</v>
      </c>
      <c r="J22" s="174" t="e">
        <f>VLOOKUP(H22,Sąrašai!$B$8:$C$19,2,FALSE)</f>
        <v>#N/A</v>
      </c>
      <c r="L22" s="121">
        <v>16</v>
      </c>
    </row>
    <row r="23" spans="1:12" x14ac:dyDescent="0.25">
      <c r="A23" s="105" t="s">
        <v>530</v>
      </c>
      <c r="B23" s="575" t="s">
        <v>49</v>
      </c>
      <c r="C23" s="728"/>
      <c r="D23" s="230"/>
      <c r="E23" s="173">
        <f>HLOOKUP($B23,'10'!$D$6:$W$35,29,FALSE)</f>
        <v>0</v>
      </c>
      <c r="F23" s="576">
        <f>HLOOKUP($B23,'10'!$D$6:$W$35,28,FALSE)</f>
        <v>0</v>
      </c>
      <c r="G23" s="626" t="e">
        <f t="shared" si="0"/>
        <v>#N/A</v>
      </c>
      <c r="H23" s="172" t="e">
        <f>VLOOKUP(D23,Sąrašai!$A$8:$B$19,2,FALSE)</f>
        <v>#N/A</v>
      </c>
      <c r="I23" s="172" t="e">
        <f>CONCATENATE('1'!$C$8,"-",H23,"-",L23)</f>
        <v>#N/A</v>
      </c>
      <c r="J23" s="174" t="e">
        <f>VLOOKUP(H23,Sąrašai!$B$8:$C$19,2,FALSE)</f>
        <v>#N/A</v>
      </c>
      <c r="L23" s="121">
        <v>17</v>
      </c>
    </row>
    <row r="24" spans="1:12" x14ac:dyDescent="0.25">
      <c r="A24" s="105" t="s">
        <v>531</v>
      </c>
      <c r="B24" s="575" t="s">
        <v>50</v>
      </c>
      <c r="C24" s="728"/>
      <c r="D24" s="230"/>
      <c r="E24" s="173">
        <f>HLOOKUP($B24,'10'!$D$6:$W$35,29,FALSE)</f>
        <v>0</v>
      </c>
      <c r="F24" s="576">
        <f>HLOOKUP($B24,'10'!$D$6:$W$35,28,FALSE)</f>
        <v>0</v>
      </c>
      <c r="G24" s="626" t="e">
        <f t="shared" si="0"/>
        <v>#N/A</v>
      </c>
      <c r="H24" s="172" t="e">
        <f>VLOOKUP(D24,Sąrašai!$A$8:$B$19,2,FALSE)</f>
        <v>#N/A</v>
      </c>
      <c r="I24" s="172" t="e">
        <f>CONCATENATE('1'!$C$8,"-",H24,"-",L24)</f>
        <v>#N/A</v>
      </c>
      <c r="J24" s="174" t="e">
        <f>VLOOKUP(H24,Sąrašai!$B$8:$C$19,2,FALSE)</f>
        <v>#N/A</v>
      </c>
      <c r="L24" s="121">
        <v>18</v>
      </c>
    </row>
    <row r="25" spans="1:12" x14ac:dyDescent="0.25">
      <c r="A25" s="105" t="s">
        <v>532</v>
      </c>
      <c r="B25" s="575" t="s">
        <v>51</v>
      </c>
      <c r="C25" s="728"/>
      <c r="D25" s="230"/>
      <c r="E25" s="173">
        <f>HLOOKUP($B25,'10'!$D$6:$W$35,29,FALSE)</f>
        <v>0</v>
      </c>
      <c r="F25" s="576">
        <f>HLOOKUP($B25,'10'!$D$6:$W$35,28,FALSE)</f>
        <v>0</v>
      </c>
      <c r="G25" s="626" t="e">
        <f t="shared" si="0"/>
        <v>#N/A</v>
      </c>
      <c r="H25" s="172" t="e">
        <f>VLOOKUP(D25,Sąrašai!$A$8:$B$19,2,FALSE)</f>
        <v>#N/A</v>
      </c>
      <c r="I25" s="172" t="e">
        <f>CONCATENATE('1'!$C$8,"-",H25,"-",L25)</f>
        <v>#N/A</v>
      </c>
      <c r="J25" s="174" t="e">
        <f>VLOOKUP(H25,Sąrašai!$B$8:$C$19,2,FALSE)</f>
        <v>#N/A</v>
      </c>
      <c r="L25" s="121">
        <v>19</v>
      </c>
    </row>
    <row r="26" spans="1:12" x14ac:dyDescent="0.25">
      <c r="A26" s="105" t="s">
        <v>533</v>
      </c>
      <c r="B26" s="575" t="s">
        <v>52</v>
      </c>
      <c r="C26" s="728"/>
      <c r="D26" s="230"/>
      <c r="E26" s="173">
        <f>HLOOKUP($B26,'10'!$D$6:$W$35,29,FALSE)</f>
        <v>0</v>
      </c>
      <c r="F26" s="576">
        <f>HLOOKUP($B26,'10'!$D$6:$W$35,28,FALSE)</f>
        <v>0</v>
      </c>
      <c r="G26" s="626" t="e">
        <f t="shared" si="0"/>
        <v>#N/A</v>
      </c>
      <c r="H26" s="172" t="e">
        <f>VLOOKUP(D26,Sąrašai!$A$8:$B$19,2,FALSE)</f>
        <v>#N/A</v>
      </c>
      <c r="I26" s="172" t="e">
        <f>CONCATENATE('1'!$C$8,"-",H26,"-",L26)</f>
        <v>#N/A</v>
      </c>
      <c r="J26" s="174" t="e">
        <f>VLOOKUP(H26,Sąrašai!$B$8:$C$19,2,FALSE)</f>
        <v>#N/A</v>
      </c>
      <c r="K26" s="13"/>
      <c r="L26" s="121">
        <v>20</v>
      </c>
    </row>
    <row r="27" spans="1:12" s="138" customFormat="1" x14ac:dyDescent="0.25">
      <c r="A27" s="105" t="s">
        <v>534</v>
      </c>
      <c r="B27" s="577"/>
      <c r="C27" s="140" t="s">
        <v>219</v>
      </c>
      <c r="D27" s="140"/>
      <c r="E27" s="175">
        <f>SUM(E7:E26)</f>
        <v>45</v>
      </c>
      <c r="F27" s="578">
        <f>SUM(F7:F26)</f>
        <v>1290458.3999999999</v>
      </c>
      <c r="G27" s="627" t="s">
        <v>149</v>
      </c>
      <c r="H27" s="140"/>
      <c r="I27" s="140"/>
      <c r="J27" s="140"/>
      <c r="L27" s="231"/>
    </row>
    <row r="28" spans="1:12" s="138" customFormat="1" x14ac:dyDescent="0.25">
      <c r="A28" s="105" t="s">
        <v>535</v>
      </c>
      <c r="B28" s="577"/>
      <c r="C28" s="140" t="s">
        <v>369</v>
      </c>
      <c r="D28" s="140"/>
      <c r="E28" s="175">
        <f>E27-E29</f>
        <v>1</v>
      </c>
      <c r="F28" s="578">
        <f>F27-F29</f>
        <v>15000</v>
      </c>
      <c r="G28" s="627"/>
      <c r="H28" s="140"/>
      <c r="I28" s="140"/>
      <c r="J28" s="140"/>
      <c r="L28" s="231"/>
    </row>
    <row r="29" spans="1:12" ht="15.75" thickBot="1" x14ac:dyDescent="0.3">
      <c r="A29" s="105" t="s">
        <v>536</v>
      </c>
      <c r="B29" s="579"/>
      <c r="C29" s="328" t="s">
        <v>370</v>
      </c>
      <c r="D29" s="580"/>
      <c r="E29" s="581">
        <f>SUMIFS($E$7:$E$26,$J$7:$J$26,"Vietos projektų įgyvendinimo išlaidos")</f>
        <v>44</v>
      </c>
      <c r="F29" s="629">
        <f>SUMIFS($F$7:$F$26,$J$7:$J$26,"Vietos projektų įgyvendinimo išlaidos")</f>
        <v>1275458.3999999999</v>
      </c>
      <c r="G29" s="628">
        <v>100</v>
      </c>
      <c r="H29" s="30"/>
      <c r="I29" s="30"/>
      <c r="J29" s="140"/>
      <c r="L29" s="231"/>
    </row>
    <row r="32" spans="1:12" x14ac:dyDescent="0.25">
      <c r="B32" s="1"/>
      <c r="C32" s="602" t="s">
        <v>1482</v>
      </c>
    </row>
    <row r="33" spans="2:3" ht="60" x14ac:dyDescent="0.25">
      <c r="B33" s="1">
        <v>1</v>
      </c>
      <c r="C33" s="335" t="s">
        <v>1592</v>
      </c>
    </row>
    <row r="34" spans="2:3" ht="45" x14ac:dyDescent="0.25">
      <c r="B34" s="1">
        <v>2</v>
      </c>
      <c r="C34" s="335" t="s">
        <v>1481</v>
      </c>
    </row>
    <row r="35" spans="2:3" ht="45" x14ac:dyDescent="0.25">
      <c r="B35" s="1">
        <v>3</v>
      </c>
      <c r="C35" s="335" t="s">
        <v>1317</v>
      </c>
    </row>
    <row r="36" spans="2:3" ht="30" x14ac:dyDescent="0.25">
      <c r="B36" s="1">
        <v>4</v>
      </c>
      <c r="C36" s="335" t="s">
        <v>1655</v>
      </c>
    </row>
  </sheetData>
  <sheetProtection algorithmName="SHA-512" hashValue="S2IVLXbrkXEyV/tyvmUsuXwzeryZc2Za+kFvCqcsv7U9RCUQRi778QNtsqfU0LndQVWaSPeh0OSS5hhVI3ayMw==" saltValue="VpTyvX/0s1F2B2aaBHTxzQ==" spinCount="100000" sheet="1" objects="1" scenarios="1"/>
  <phoneticPr fontId="8" type="noConversion"/>
  <dataValidations count="1">
    <dataValidation type="textLength" allowBlank="1" showInputMessage="1" showErrorMessage="1" prompt="Rekomenduojamas simbolių skaičius pavadinime - 70, maksimalus - 100." sqref="C7:C26" xr:uid="{2E06EE00-CD05-4494-84E9-03CAB6CE7F24}">
      <formula1>0</formula1>
      <formula2>100</formula2>
    </dataValidation>
  </dataValidations>
  <pageMargins left="0.70866141732283472" right="0.70866141732283472" top="0.74803149606299213" bottom="0.74803149606299213" header="0.31496062992125984" footer="0.31496062992125984"/>
  <pageSetup paperSize="9" scale="65" pageOrder="overThenDown" orientation="landscape" horizontalDpi="4294967293" verticalDpi="0" r:id="rId1"/>
  <colBreaks count="1" manualBreakCount="1">
    <brk id="7" max="2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7555D904-012F-4912-8B64-34C557B9C40E}">
          <x14:formula1>
            <xm:f>Sąrašai!$A$8:$A$19</xm:f>
          </x14:formula1>
          <xm:sqref>D7:G26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AA1DF-8DEA-409A-8B75-6A4718AC4131}">
  <dimension ref="A1:O32"/>
  <sheetViews>
    <sheetView zoomScaleNormal="100" workbookViewId="0">
      <selection activeCell="E9" sqref="E9"/>
    </sheetView>
  </sheetViews>
  <sheetFormatPr defaultColWidth="9.140625" defaultRowHeight="15" x14ac:dyDescent="0.25"/>
  <cols>
    <col min="1" max="1" width="8.7109375" style="10" customWidth="1"/>
    <col min="2" max="2" width="12.7109375" style="10" customWidth="1"/>
    <col min="3" max="3" width="70.7109375" style="10" customWidth="1"/>
    <col min="4" max="4" width="12.7109375" style="12" customWidth="1"/>
    <col min="5" max="15" width="12.7109375" style="10" customWidth="1"/>
    <col min="16" max="21" width="15.7109375" style="10" customWidth="1"/>
    <col min="22" max="16384" width="9.140625" style="10"/>
  </cols>
  <sheetData>
    <row r="1" spans="1:15" s="51" customFormat="1" ht="18.75" x14ac:dyDescent="0.3">
      <c r="A1" s="39" t="s">
        <v>125</v>
      </c>
      <c r="B1" s="39" t="s">
        <v>396</v>
      </c>
      <c r="C1" s="39"/>
      <c r="D1" s="118"/>
      <c r="E1" s="120"/>
      <c r="F1" s="39"/>
      <c r="G1" s="39"/>
      <c r="H1" s="39"/>
      <c r="I1" s="39"/>
      <c r="J1" s="39"/>
      <c r="K1" s="39"/>
      <c r="L1" s="39"/>
      <c r="M1" s="39"/>
      <c r="N1" s="39"/>
    </row>
    <row r="2" spans="1:15" x14ac:dyDescent="0.25">
      <c r="A2"/>
      <c r="B2"/>
      <c r="C2"/>
      <c r="D2" s="8"/>
      <c r="E2"/>
      <c r="F2"/>
      <c r="G2"/>
      <c r="H2"/>
      <c r="I2"/>
      <c r="J2"/>
      <c r="K2"/>
      <c r="L2"/>
      <c r="M2"/>
      <c r="N2"/>
    </row>
    <row r="3" spans="1:15" s="13" customFormat="1" x14ac:dyDescent="0.25">
      <c r="A3" s="1"/>
      <c r="B3" s="140" t="s">
        <v>1272</v>
      </c>
      <c r="C3" s="205" t="str">
        <f>'1'!C8</f>
        <v>RASE</v>
      </c>
    </row>
    <row r="4" spans="1:15" customFormat="1" ht="15.75" thickBot="1" x14ac:dyDescent="0.3"/>
    <row r="5" spans="1:15" x14ac:dyDescent="0.25">
      <c r="A5"/>
      <c r="B5" s="633">
        <v>1</v>
      </c>
      <c r="C5" s="378">
        <v>2</v>
      </c>
      <c r="D5" s="378">
        <v>3</v>
      </c>
      <c r="E5" s="378">
        <v>4</v>
      </c>
      <c r="F5" s="378">
        <v>5</v>
      </c>
      <c r="G5" s="378">
        <v>6</v>
      </c>
      <c r="H5" s="378">
        <v>7</v>
      </c>
      <c r="I5" s="378">
        <v>8</v>
      </c>
      <c r="J5" s="378">
        <v>9</v>
      </c>
      <c r="K5" s="378">
        <v>10</v>
      </c>
      <c r="L5" s="378">
        <v>11</v>
      </c>
      <c r="M5" s="378">
        <v>12</v>
      </c>
      <c r="N5" s="379">
        <v>13</v>
      </c>
      <c r="O5" s="630">
        <v>14</v>
      </c>
    </row>
    <row r="6" spans="1:15" s="95" customFormat="1" ht="45" x14ac:dyDescent="0.25">
      <c r="A6" s="168"/>
      <c r="B6" s="547" t="s">
        <v>54</v>
      </c>
      <c r="C6" s="658" t="s">
        <v>53</v>
      </c>
      <c r="D6" s="85" t="s">
        <v>1505</v>
      </c>
      <c r="E6" s="85" t="s">
        <v>393</v>
      </c>
      <c r="F6" s="85" t="s">
        <v>395</v>
      </c>
      <c r="G6" s="85" t="s">
        <v>389</v>
      </c>
      <c r="H6" s="85" t="s">
        <v>390</v>
      </c>
      <c r="I6" s="85" t="s">
        <v>391</v>
      </c>
      <c r="J6" s="85" t="s">
        <v>394</v>
      </c>
      <c r="K6" s="85" t="s">
        <v>386</v>
      </c>
      <c r="L6" s="85" t="s">
        <v>387</v>
      </c>
      <c r="M6" s="85" t="s">
        <v>388</v>
      </c>
      <c r="N6" s="298" t="s">
        <v>392</v>
      </c>
      <c r="O6" s="287" t="s">
        <v>1104</v>
      </c>
    </row>
    <row r="7" spans="1:15" x14ac:dyDescent="0.25">
      <c r="A7" t="s">
        <v>167</v>
      </c>
      <c r="B7" s="278" t="s">
        <v>0</v>
      </c>
      <c r="C7" s="656" t="str">
        <f>'7'!C7</f>
        <v>Ekonominės rajono plėtros skatinimas, kuriant naujus verslus rajone</v>
      </c>
      <c r="D7" s="657">
        <f>COUNTIFS($E7:$N7,"taip")</f>
        <v>1</v>
      </c>
      <c r="E7" s="659" t="s">
        <v>77</v>
      </c>
      <c r="F7" s="659" t="s">
        <v>76</v>
      </c>
      <c r="G7" s="659" t="s">
        <v>76</v>
      </c>
      <c r="H7" s="659" t="s">
        <v>76</v>
      </c>
      <c r="I7" s="659" t="s">
        <v>76</v>
      </c>
      <c r="J7" s="659" t="s">
        <v>76</v>
      </c>
      <c r="K7" s="659" t="s">
        <v>76</v>
      </c>
      <c r="L7" s="659" t="s">
        <v>76</v>
      </c>
      <c r="M7" s="659" t="s">
        <v>76</v>
      </c>
      <c r="N7" s="660" t="s">
        <v>76</v>
      </c>
      <c r="O7" s="631" t="str">
        <f>IF(D7&lt;4,"Gerai","Per daug tikslų")</f>
        <v>Gerai</v>
      </c>
    </row>
    <row r="8" spans="1:15" x14ac:dyDescent="0.25">
      <c r="A8" t="s">
        <v>168</v>
      </c>
      <c r="B8" s="278" t="s">
        <v>1</v>
      </c>
      <c r="C8" s="656" t="str">
        <f>'7'!C8</f>
        <v>Ekonominės rajono plėtros skatinimas, plėtojant esamus rajono verslus</v>
      </c>
      <c r="D8" s="657">
        <f t="shared" ref="D8:D26" si="0">COUNTIFS($E8:$N8,"taip")</f>
        <v>1</v>
      </c>
      <c r="E8" s="659" t="s">
        <v>77</v>
      </c>
      <c r="F8" s="659" t="s">
        <v>76</v>
      </c>
      <c r="G8" s="659" t="s">
        <v>76</v>
      </c>
      <c r="H8" s="659" t="s">
        <v>76</v>
      </c>
      <c r="I8" s="659" t="s">
        <v>76</v>
      </c>
      <c r="J8" s="659" t="s">
        <v>76</v>
      </c>
      <c r="K8" s="659" t="s">
        <v>76</v>
      </c>
      <c r="L8" s="659" t="s">
        <v>76</v>
      </c>
      <c r="M8" s="659" t="s">
        <v>76</v>
      </c>
      <c r="N8" s="660" t="s">
        <v>76</v>
      </c>
      <c r="O8" s="631" t="str">
        <f t="shared" ref="O8:O26" si="1">IF(D8&lt;4,"Gerai","Per daug tikslų")</f>
        <v>Gerai</v>
      </c>
    </row>
    <row r="9" spans="1:15" x14ac:dyDescent="0.25">
      <c r="A9" t="s">
        <v>169</v>
      </c>
      <c r="B9" s="278" t="s">
        <v>2</v>
      </c>
      <c r="C9" s="656" t="str">
        <f>'7'!C9</f>
        <v>Skaitmeninimo skatinimas žemės ūkio sektoriuje</v>
      </c>
      <c r="D9" s="657">
        <f t="shared" si="0"/>
        <v>2</v>
      </c>
      <c r="E9" s="659" t="s">
        <v>77</v>
      </c>
      <c r="F9" s="659" t="s">
        <v>77</v>
      </c>
      <c r="G9" s="659" t="s">
        <v>76</v>
      </c>
      <c r="H9" s="659" t="s">
        <v>76</v>
      </c>
      <c r="I9" s="659" t="s">
        <v>76</v>
      </c>
      <c r="J9" s="659" t="s">
        <v>76</v>
      </c>
      <c r="K9" s="659" t="s">
        <v>76</v>
      </c>
      <c r="L9" s="659" t="s">
        <v>76</v>
      </c>
      <c r="M9" s="659" t="s">
        <v>76</v>
      </c>
      <c r="N9" s="660" t="s">
        <v>76</v>
      </c>
      <c r="O9" s="631" t="str">
        <f t="shared" si="1"/>
        <v>Gerai</v>
      </c>
    </row>
    <row r="10" spans="1:15" x14ac:dyDescent="0.25">
      <c r="A10" t="s">
        <v>170</v>
      </c>
      <c r="B10" s="278" t="s">
        <v>3</v>
      </c>
      <c r="C10" s="656" t="str">
        <f>'7'!C10</f>
        <v>NVO socialinio verslo kūrimas ir plėtra</v>
      </c>
      <c r="D10" s="657">
        <f t="shared" si="0"/>
        <v>1</v>
      </c>
      <c r="E10" s="659" t="s">
        <v>77</v>
      </c>
      <c r="F10" s="659" t="s">
        <v>76</v>
      </c>
      <c r="G10" s="659" t="s">
        <v>76</v>
      </c>
      <c r="H10" s="659" t="s">
        <v>76</v>
      </c>
      <c r="I10" s="659" t="s">
        <v>76</v>
      </c>
      <c r="J10" s="659" t="s">
        <v>76</v>
      </c>
      <c r="K10" s="659" t="s">
        <v>76</v>
      </c>
      <c r="L10" s="659" t="s">
        <v>76</v>
      </c>
      <c r="M10" s="659" t="s">
        <v>76</v>
      </c>
      <c r="N10" s="660" t="s">
        <v>76</v>
      </c>
      <c r="O10" s="631" t="str">
        <f t="shared" si="1"/>
        <v>Gerai</v>
      </c>
    </row>
    <row r="11" spans="1:15" x14ac:dyDescent="0.25">
      <c r="A11" t="s">
        <v>171</v>
      </c>
      <c r="B11" s="278" t="s">
        <v>4</v>
      </c>
      <c r="C11" s="656" t="str">
        <f>'7'!C11</f>
        <v>Bendruomeninių verslumo iniciatyvų kūrimas ir plėtra</v>
      </c>
      <c r="D11" s="657">
        <f t="shared" si="0"/>
        <v>1</v>
      </c>
      <c r="E11" s="659" t="s">
        <v>77</v>
      </c>
      <c r="F11" s="659" t="s">
        <v>76</v>
      </c>
      <c r="G11" s="659" t="s">
        <v>76</v>
      </c>
      <c r="H11" s="659" t="s">
        <v>76</v>
      </c>
      <c r="I11" s="659" t="s">
        <v>76</v>
      </c>
      <c r="J11" s="659" t="s">
        <v>76</v>
      </c>
      <c r="K11" s="659" t="s">
        <v>76</v>
      </c>
      <c r="L11" s="659" t="s">
        <v>76</v>
      </c>
      <c r="M11" s="659" t="s">
        <v>76</v>
      </c>
      <c r="N11" s="660" t="s">
        <v>76</v>
      </c>
      <c r="O11" s="631" t="str">
        <f t="shared" si="1"/>
        <v>Gerai</v>
      </c>
    </row>
    <row r="12" spans="1:15" x14ac:dyDescent="0.25">
      <c r="A12" t="s">
        <v>172</v>
      </c>
      <c r="B12" s="278" t="s">
        <v>5</v>
      </c>
      <c r="C12" s="656" t="str">
        <f>'7'!C12</f>
        <v>Viešųjų paslaugų ir infrastruktūros prieinamumas vietos bendruomenei didinimas</v>
      </c>
      <c r="D12" s="657">
        <f t="shared" si="0"/>
        <v>1</v>
      </c>
      <c r="E12" s="659" t="s">
        <v>77</v>
      </c>
      <c r="F12" s="659" t="s">
        <v>76</v>
      </c>
      <c r="G12" s="659" t="s">
        <v>76</v>
      </c>
      <c r="H12" s="659" t="s">
        <v>76</v>
      </c>
      <c r="I12" s="659" t="s">
        <v>76</v>
      </c>
      <c r="J12" s="659" t="s">
        <v>76</v>
      </c>
      <c r="K12" s="659" t="s">
        <v>76</v>
      </c>
      <c r="L12" s="659" t="s">
        <v>76</v>
      </c>
      <c r="M12" s="659" t="s">
        <v>76</v>
      </c>
      <c r="N12" s="660" t="s">
        <v>76</v>
      </c>
      <c r="O12" s="631" t="str">
        <f t="shared" si="1"/>
        <v>Gerai</v>
      </c>
    </row>
    <row r="13" spans="1:15" x14ac:dyDescent="0.25">
      <c r="A13" t="s">
        <v>173</v>
      </c>
      <c r="B13" s="278" t="s">
        <v>6</v>
      </c>
      <c r="C13" s="656" t="str">
        <f>'7'!C13</f>
        <v>NVO iniciatyvų skatinimas, kultūros tradicijų, amatų saugojimas ir sklaida</v>
      </c>
      <c r="D13" s="657">
        <f t="shared" si="0"/>
        <v>1</v>
      </c>
      <c r="E13" s="659" t="s">
        <v>77</v>
      </c>
      <c r="F13" s="659" t="s">
        <v>76</v>
      </c>
      <c r="G13" s="659" t="s">
        <v>76</v>
      </c>
      <c r="H13" s="659" t="s">
        <v>76</v>
      </c>
      <c r="I13" s="659" t="s">
        <v>76</v>
      </c>
      <c r="J13" s="659" t="s">
        <v>76</v>
      </c>
      <c r="K13" s="659" t="s">
        <v>76</v>
      </c>
      <c r="L13" s="659" t="s">
        <v>76</v>
      </c>
      <c r="M13" s="659" t="s">
        <v>76</v>
      </c>
      <c r="N13" s="660" t="s">
        <v>76</v>
      </c>
      <c r="O13" s="631" t="str">
        <f t="shared" si="1"/>
        <v>Gerai</v>
      </c>
    </row>
    <row r="14" spans="1:15" x14ac:dyDescent="0.25">
      <c r="A14" t="s">
        <v>92</v>
      </c>
      <c r="B14" s="278" t="s">
        <v>7</v>
      </c>
      <c r="C14" s="656" t="str">
        <f>'7'!C14</f>
        <v>Vietos projektų pareiškėjų ir vykdytojų mokymas, įgūdžių įgijimas</v>
      </c>
      <c r="D14" s="657">
        <f t="shared" si="0"/>
        <v>1</v>
      </c>
      <c r="E14" s="659" t="s">
        <v>77</v>
      </c>
      <c r="F14" s="659" t="s">
        <v>76</v>
      </c>
      <c r="G14" s="659" t="s">
        <v>76</v>
      </c>
      <c r="H14" s="659" t="s">
        <v>76</v>
      </c>
      <c r="I14" s="659" t="s">
        <v>76</v>
      </c>
      <c r="J14" s="659" t="s">
        <v>76</v>
      </c>
      <c r="K14" s="659" t="s">
        <v>76</v>
      </c>
      <c r="L14" s="659" t="s">
        <v>76</v>
      </c>
      <c r="M14" s="659" t="s">
        <v>76</v>
      </c>
      <c r="N14" s="660" t="s">
        <v>76</v>
      </c>
      <c r="O14" s="631" t="str">
        <f t="shared" si="1"/>
        <v>Gerai</v>
      </c>
    </row>
    <row r="15" spans="1:15" x14ac:dyDescent="0.25">
      <c r="A15" t="s">
        <v>174</v>
      </c>
      <c r="B15" s="278" t="s">
        <v>8</v>
      </c>
      <c r="C15" s="656" t="str">
        <f>'7'!C15</f>
        <v>Teritorinio VVG bendradarbiavimo skatinimas</v>
      </c>
      <c r="D15" s="657">
        <f t="shared" si="0"/>
        <v>1</v>
      </c>
      <c r="E15" s="659" t="s">
        <v>77</v>
      </c>
      <c r="F15" s="659" t="s">
        <v>76</v>
      </c>
      <c r="G15" s="659" t="s">
        <v>76</v>
      </c>
      <c r="H15" s="659" t="s">
        <v>76</v>
      </c>
      <c r="I15" s="659" t="s">
        <v>76</v>
      </c>
      <c r="J15" s="659" t="s">
        <v>76</v>
      </c>
      <c r="K15" s="659" t="s">
        <v>76</v>
      </c>
      <c r="L15" s="659" t="s">
        <v>76</v>
      </c>
      <c r="M15" s="659" t="s">
        <v>76</v>
      </c>
      <c r="N15" s="660" t="s">
        <v>76</v>
      </c>
      <c r="O15" s="631" t="str">
        <f t="shared" si="1"/>
        <v>Gerai</v>
      </c>
    </row>
    <row r="16" spans="1:15" x14ac:dyDescent="0.25">
      <c r="A16" t="s">
        <v>175</v>
      </c>
      <c r="B16" s="278" t="s">
        <v>9</v>
      </c>
      <c r="C16" s="656">
        <f>'7'!C16</f>
        <v>0</v>
      </c>
      <c r="D16" s="657">
        <f t="shared" si="0"/>
        <v>0</v>
      </c>
      <c r="E16" s="659" t="s">
        <v>76</v>
      </c>
      <c r="F16" s="659" t="s">
        <v>76</v>
      </c>
      <c r="G16" s="659" t="s">
        <v>76</v>
      </c>
      <c r="H16" s="659" t="s">
        <v>76</v>
      </c>
      <c r="I16" s="659" t="s">
        <v>76</v>
      </c>
      <c r="J16" s="659" t="s">
        <v>76</v>
      </c>
      <c r="K16" s="659" t="s">
        <v>76</v>
      </c>
      <c r="L16" s="659" t="s">
        <v>76</v>
      </c>
      <c r="M16" s="659" t="s">
        <v>76</v>
      </c>
      <c r="N16" s="660" t="s">
        <v>76</v>
      </c>
      <c r="O16" s="631" t="str">
        <f t="shared" si="1"/>
        <v>Gerai</v>
      </c>
    </row>
    <row r="17" spans="1:15" x14ac:dyDescent="0.25">
      <c r="A17" t="s">
        <v>176</v>
      </c>
      <c r="B17" s="278" t="s">
        <v>43</v>
      </c>
      <c r="C17" s="656">
        <f>'7'!C17</f>
        <v>0</v>
      </c>
      <c r="D17" s="657">
        <f t="shared" si="0"/>
        <v>0</v>
      </c>
      <c r="E17" s="659" t="s">
        <v>76</v>
      </c>
      <c r="F17" s="659" t="s">
        <v>76</v>
      </c>
      <c r="G17" s="659" t="s">
        <v>76</v>
      </c>
      <c r="H17" s="659" t="s">
        <v>76</v>
      </c>
      <c r="I17" s="659" t="s">
        <v>76</v>
      </c>
      <c r="J17" s="659" t="s">
        <v>76</v>
      </c>
      <c r="K17" s="659" t="s">
        <v>76</v>
      </c>
      <c r="L17" s="659" t="s">
        <v>76</v>
      </c>
      <c r="M17" s="659" t="s">
        <v>76</v>
      </c>
      <c r="N17" s="660" t="s">
        <v>76</v>
      </c>
      <c r="O17" s="631" t="str">
        <f t="shared" si="1"/>
        <v>Gerai</v>
      </c>
    </row>
    <row r="18" spans="1:15" x14ac:dyDescent="0.25">
      <c r="A18" t="s">
        <v>177</v>
      </c>
      <c r="B18" s="278" t="s">
        <v>44</v>
      </c>
      <c r="C18" s="656">
        <f>'7'!C18</f>
        <v>0</v>
      </c>
      <c r="D18" s="657">
        <f t="shared" si="0"/>
        <v>0</v>
      </c>
      <c r="E18" s="659" t="s">
        <v>76</v>
      </c>
      <c r="F18" s="659" t="s">
        <v>76</v>
      </c>
      <c r="G18" s="659" t="s">
        <v>76</v>
      </c>
      <c r="H18" s="659" t="s">
        <v>76</v>
      </c>
      <c r="I18" s="659" t="s">
        <v>76</v>
      </c>
      <c r="J18" s="659" t="s">
        <v>76</v>
      </c>
      <c r="K18" s="659" t="s">
        <v>76</v>
      </c>
      <c r="L18" s="659" t="s">
        <v>76</v>
      </c>
      <c r="M18" s="659" t="s">
        <v>76</v>
      </c>
      <c r="N18" s="660" t="s">
        <v>76</v>
      </c>
      <c r="O18" s="631" t="str">
        <f t="shared" si="1"/>
        <v>Gerai</v>
      </c>
    </row>
    <row r="19" spans="1:15" x14ac:dyDescent="0.25">
      <c r="A19" t="s">
        <v>178</v>
      </c>
      <c r="B19" s="278" t="s">
        <v>45</v>
      </c>
      <c r="C19" s="656">
        <f>'7'!C19</f>
        <v>0</v>
      </c>
      <c r="D19" s="657">
        <f t="shared" si="0"/>
        <v>0</v>
      </c>
      <c r="E19" s="659" t="s">
        <v>76</v>
      </c>
      <c r="F19" s="659" t="s">
        <v>76</v>
      </c>
      <c r="G19" s="659" t="s">
        <v>76</v>
      </c>
      <c r="H19" s="659" t="s">
        <v>76</v>
      </c>
      <c r="I19" s="659" t="s">
        <v>76</v>
      </c>
      <c r="J19" s="659" t="s">
        <v>76</v>
      </c>
      <c r="K19" s="659" t="s">
        <v>76</v>
      </c>
      <c r="L19" s="659" t="s">
        <v>76</v>
      </c>
      <c r="M19" s="659" t="s">
        <v>76</v>
      </c>
      <c r="N19" s="660" t="s">
        <v>76</v>
      </c>
      <c r="O19" s="631" t="str">
        <f t="shared" si="1"/>
        <v>Gerai</v>
      </c>
    </row>
    <row r="20" spans="1:15" x14ac:dyDescent="0.25">
      <c r="A20" t="s">
        <v>179</v>
      </c>
      <c r="B20" s="278" t="s">
        <v>46</v>
      </c>
      <c r="C20" s="656">
        <f>'7'!C20</f>
        <v>0</v>
      </c>
      <c r="D20" s="657">
        <f t="shared" si="0"/>
        <v>0</v>
      </c>
      <c r="E20" s="659" t="s">
        <v>76</v>
      </c>
      <c r="F20" s="659" t="s">
        <v>76</v>
      </c>
      <c r="G20" s="659" t="s">
        <v>76</v>
      </c>
      <c r="H20" s="659" t="s">
        <v>76</v>
      </c>
      <c r="I20" s="659" t="s">
        <v>76</v>
      </c>
      <c r="J20" s="659" t="s">
        <v>76</v>
      </c>
      <c r="K20" s="659" t="s">
        <v>76</v>
      </c>
      <c r="L20" s="659" t="s">
        <v>76</v>
      </c>
      <c r="M20" s="659" t="s">
        <v>76</v>
      </c>
      <c r="N20" s="660" t="s">
        <v>76</v>
      </c>
      <c r="O20" s="631" t="str">
        <f t="shared" si="1"/>
        <v>Gerai</v>
      </c>
    </row>
    <row r="21" spans="1:15" x14ac:dyDescent="0.25">
      <c r="A21" t="s">
        <v>180</v>
      </c>
      <c r="B21" s="278" t="s">
        <v>47</v>
      </c>
      <c r="C21" s="656">
        <f>'7'!C21</f>
        <v>0</v>
      </c>
      <c r="D21" s="657">
        <f t="shared" si="0"/>
        <v>0</v>
      </c>
      <c r="E21" s="659" t="s">
        <v>76</v>
      </c>
      <c r="F21" s="659" t="s">
        <v>76</v>
      </c>
      <c r="G21" s="659" t="s">
        <v>76</v>
      </c>
      <c r="H21" s="659" t="s">
        <v>76</v>
      </c>
      <c r="I21" s="659" t="s">
        <v>76</v>
      </c>
      <c r="J21" s="659" t="s">
        <v>76</v>
      </c>
      <c r="K21" s="659" t="s">
        <v>76</v>
      </c>
      <c r="L21" s="659" t="s">
        <v>76</v>
      </c>
      <c r="M21" s="659" t="s">
        <v>76</v>
      </c>
      <c r="N21" s="660" t="s">
        <v>76</v>
      </c>
      <c r="O21" s="631" t="str">
        <f t="shared" si="1"/>
        <v>Gerai</v>
      </c>
    </row>
    <row r="22" spans="1:15" x14ac:dyDescent="0.25">
      <c r="A22" t="s">
        <v>181</v>
      </c>
      <c r="B22" s="278" t="s">
        <v>48</v>
      </c>
      <c r="C22" s="656">
        <f>'7'!C22</f>
        <v>0</v>
      </c>
      <c r="D22" s="657">
        <f t="shared" si="0"/>
        <v>0</v>
      </c>
      <c r="E22" s="659" t="s">
        <v>76</v>
      </c>
      <c r="F22" s="659" t="s">
        <v>76</v>
      </c>
      <c r="G22" s="659" t="s">
        <v>76</v>
      </c>
      <c r="H22" s="659" t="s">
        <v>76</v>
      </c>
      <c r="I22" s="659" t="s">
        <v>76</v>
      </c>
      <c r="J22" s="659" t="s">
        <v>76</v>
      </c>
      <c r="K22" s="659" t="s">
        <v>76</v>
      </c>
      <c r="L22" s="659" t="s">
        <v>76</v>
      </c>
      <c r="M22" s="659" t="s">
        <v>76</v>
      </c>
      <c r="N22" s="660" t="s">
        <v>76</v>
      </c>
      <c r="O22" s="631" t="str">
        <f t="shared" si="1"/>
        <v>Gerai</v>
      </c>
    </row>
    <row r="23" spans="1:15" x14ac:dyDescent="0.25">
      <c r="A23" t="s">
        <v>182</v>
      </c>
      <c r="B23" s="278" t="s">
        <v>49</v>
      </c>
      <c r="C23" s="656">
        <f>'7'!C23</f>
        <v>0</v>
      </c>
      <c r="D23" s="657">
        <f t="shared" si="0"/>
        <v>0</v>
      </c>
      <c r="E23" s="659" t="s">
        <v>76</v>
      </c>
      <c r="F23" s="659" t="s">
        <v>76</v>
      </c>
      <c r="G23" s="659" t="s">
        <v>76</v>
      </c>
      <c r="H23" s="659" t="s">
        <v>76</v>
      </c>
      <c r="I23" s="659" t="s">
        <v>76</v>
      </c>
      <c r="J23" s="659" t="s">
        <v>76</v>
      </c>
      <c r="K23" s="659" t="s">
        <v>76</v>
      </c>
      <c r="L23" s="659" t="s">
        <v>76</v>
      </c>
      <c r="M23" s="659" t="s">
        <v>76</v>
      </c>
      <c r="N23" s="660" t="s">
        <v>76</v>
      </c>
      <c r="O23" s="631" t="str">
        <f t="shared" si="1"/>
        <v>Gerai</v>
      </c>
    </row>
    <row r="24" spans="1:15" x14ac:dyDescent="0.25">
      <c r="A24" t="s">
        <v>183</v>
      </c>
      <c r="B24" s="278" t="s">
        <v>50</v>
      </c>
      <c r="C24" s="656">
        <f>'7'!C24</f>
        <v>0</v>
      </c>
      <c r="D24" s="657">
        <f t="shared" si="0"/>
        <v>0</v>
      </c>
      <c r="E24" s="659" t="s">
        <v>76</v>
      </c>
      <c r="F24" s="659" t="s">
        <v>76</v>
      </c>
      <c r="G24" s="659" t="s">
        <v>76</v>
      </c>
      <c r="H24" s="659" t="s">
        <v>76</v>
      </c>
      <c r="I24" s="659" t="s">
        <v>76</v>
      </c>
      <c r="J24" s="659" t="s">
        <v>76</v>
      </c>
      <c r="K24" s="659" t="s">
        <v>76</v>
      </c>
      <c r="L24" s="659" t="s">
        <v>76</v>
      </c>
      <c r="M24" s="659" t="s">
        <v>76</v>
      </c>
      <c r="N24" s="660" t="s">
        <v>76</v>
      </c>
      <c r="O24" s="631" t="str">
        <f t="shared" si="1"/>
        <v>Gerai</v>
      </c>
    </row>
    <row r="25" spans="1:15" x14ac:dyDescent="0.25">
      <c r="A25" t="s">
        <v>184</v>
      </c>
      <c r="B25" s="278" t="s">
        <v>51</v>
      </c>
      <c r="C25" s="656">
        <f>'7'!C25</f>
        <v>0</v>
      </c>
      <c r="D25" s="657">
        <f t="shared" si="0"/>
        <v>0</v>
      </c>
      <c r="E25" s="659" t="s">
        <v>76</v>
      </c>
      <c r="F25" s="659" t="s">
        <v>76</v>
      </c>
      <c r="G25" s="659" t="s">
        <v>76</v>
      </c>
      <c r="H25" s="659" t="s">
        <v>76</v>
      </c>
      <c r="I25" s="659" t="s">
        <v>76</v>
      </c>
      <c r="J25" s="659" t="s">
        <v>76</v>
      </c>
      <c r="K25" s="659" t="s">
        <v>76</v>
      </c>
      <c r="L25" s="659" t="s">
        <v>76</v>
      </c>
      <c r="M25" s="659" t="s">
        <v>76</v>
      </c>
      <c r="N25" s="660" t="s">
        <v>76</v>
      </c>
      <c r="O25" s="631" t="str">
        <f t="shared" si="1"/>
        <v>Gerai</v>
      </c>
    </row>
    <row r="26" spans="1:15" ht="15.75" thickBot="1" x14ac:dyDescent="0.3">
      <c r="A26" t="s">
        <v>185</v>
      </c>
      <c r="B26" s="661" t="s">
        <v>52</v>
      </c>
      <c r="C26" s="662">
        <f>'7'!C26</f>
        <v>0</v>
      </c>
      <c r="D26" s="663">
        <f t="shared" si="0"/>
        <v>0</v>
      </c>
      <c r="E26" s="664" t="s">
        <v>76</v>
      </c>
      <c r="F26" s="664" t="s">
        <v>76</v>
      </c>
      <c r="G26" s="664" t="s">
        <v>76</v>
      </c>
      <c r="H26" s="664" t="s">
        <v>76</v>
      </c>
      <c r="I26" s="664" t="s">
        <v>76</v>
      </c>
      <c r="J26" s="664" t="s">
        <v>76</v>
      </c>
      <c r="K26" s="664" t="s">
        <v>76</v>
      </c>
      <c r="L26" s="664" t="s">
        <v>76</v>
      </c>
      <c r="M26" s="664" t="s">
        <v>76</v>
      </c>
      <c r="N26" s="665" t="s">
        <v>76</v>
      </c>
      <c r="O26" s="632" t="str">
        <f t="shared" si="1"/>
        <v>Gerai</v>
      </c>
    </row>
    <row r="29" spans="1:15" x14ac:dyDescent="0.25">
      <c r="B29"/>
      <c r="C29" s="604" t="s">
        <v>1493</v>
      </c>
    </row>
    <row r="30" spans="1:15" ht="135" x14ac:dyDescent="0.25">
      <c r="B30" s="1">
        <v>1</v>
      </c>
      <c r="C30" s="335" t="s">
        <v>1627</v>
      </c>
    </row>
    <row r="31" spans="1:15" x14ac:dyDescent="0.25">
      <c r="B31" s="1">
        <v>2</v>
      </c>
      <c r="C31" s="216" t="s">
        <v>1495</v>
      </c>
    </row>
    <row r="32" spans="1:15" ht="30" x14ac:dyDescent="0.25">
      <c r="B32" s="1">
        <v>3</v>
      </c>
      <c r="C32" s="335" t="s">
        <v>1496</v>
      </c>
    </row>
  </sheetData>
  <sheetProtection algorithmName="SHA-512" hashValue="FoRYSTVrhABA2nZkyEmPMTCTXr1xDOMWgf2qIcWGQAmWq8r1cFsxKG6T28P7C6PThPbIirNkNdo5inwyrnPEyw==" saltValue="B8LtQuhrqveZYfXyGvecgQ==" spinCount="100000" sheet="1" objects="1" scenarios="1"/>
  <phoneticPr fontId="8" type="noConversion"/>
  <pageMargins left="0.70866141732283472" right="0.70866141732283472" top="0.74803149606299213" bottom="0.74803149606299213" header="0.31496062992125984" footer="0.31496062992125984"/>
  <pageSetup paperSize="9" pageOrder="overThenDown" orientation="landscape" horizontalDpi="4294967293" verticalDpi="0" r:id="rId1"/>
  <rowBreaks count="1" manualBreakCount="1">
    <brk id="2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0305288-09FB-4DEE-AD81-D85B0A1E7E18}">
          <x14:formula1>
            <xm:f>Sąrašai!$A$23:$A$24</xm:f>
          </x14:formula1>
          <xm:sqref>E7:N26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35</vt:i4>
      </vt:variant>
    </vt:vector>
  </HeadingPairs>
  <TitlesOfParts>
    <vt:vector size="60" baseType="lpstr">
      <vt:lpstr>Instrukcija</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4.1</vt:lpstr>
      <vt:lpstr>10.1</vt:lpstr>
      <vt:lpstr>10.2</vt:lpstr>
      <vt:lpstr>11.1</vt:lpstr>
      <vt:lpstr>15.1</vt:lpstr>
      <vt:lpstr>Sąrašai</vt:lpstr>
      <vt:lpstr>'1'!Print_Area</vt:lpstr>
      <vt:lpstr>'10'!Print_Area</vt:lpstr>
      <vt:lpstr>'10.1'!Print_Area</vt:lpstr>
      <vt:lpstr>'11'!Print_Area</vt:lpstr>
      <vt:lpstr>'11.1'!Print_Area</vt:lpstr>
      <vt:lpstr>'12'!Print_Area</vt:lpstr>
      <vt:lpstr>'13'!Print_Area</vt:lpstr>
      <vt:lpstr>'14'!Print_Area</vt:lpstr>
      <vt:lpstr>'15'!Print_Area</vt:lpstr>
      <vt:lpstr>'16'!Print_Area</vt:lpstr>
      <vt:lpstr>'17'!Print_Area</vt:lpstr>
      <vt:lpstr>'18'!Print_Area</vt:lpstr>
      <vt:lpstr>'2'!Print_Area</vt:lpstr>
      <vt:lpstr>'3'!Print_Area</vt:lpstr>
      <vt:lpstr>'4'!Print_Area</vt:lpstr>
      <vt:lpstr>'4.1'!Print_Area</vt:lpstr>
      <vt:lpstr>'5'!Print_Area</vt:lpstr>
      <vt:lpstr>'6'!Print_Area</vt:lpstr>
      <vt:lpstr>'7'!Print_Area</vt:lpstr>
      <vt:lpstr>'8'!Print_Area</vt:lpstr>
      <vt:lpstr>'9'!Print_Area</vt:lpstr>
      <vt:lpstr>'10'!Print_Titles</vt:lpstr>
      <vt:lpstr>'10.1'!Print_Titles</vt:lpstr>
      <vt:lpstr>'11'!Print_Titles</vt:lpstr>
      <vt:lpstr>'11.1'!Print_Titles</vt:lpstr>
      <vt:lpstr>'12'!Print_Titles</vt:lpstr>
      <vt:lpstr>'13'!Print_Titles</vt:lpstr>
      <vt:lpstr>'14'!Print_Titles</vt:lpstr>
      <vt:lpstr>'15'!Print_Titles</vt:lpstr>
      <vt:lpstr>'2'!Print_Titles</vt:lpstr>
      <vt:lpstr>'4'!Print_Titles</vt:lpstr>
      <vt:lpstr>'6'!Print_Titles</vt:lpstr>
      <vt:lpstr>'7'!Print_Titles</vt:lpstr>
      <vt:lpstr>'8'!Print_Titles</vt:lpstr>
      <vt:lpstr>'9'!Print_Titles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Neringa</dc:creator>
  <cp:lastModifiedBy>Agne Abželtyte</cp:lastModifiedBy>
  <cp:lastPrinted>2022-09-29T13:18:28Z</cp:lastPrinted>
  <dcterms:created xsi:type="dcterms:W3CDTF">2022-07-05T10:44:58Z</dcterms:created>
  <dcterms:modified xsi:type="dcterms:W3CDTF">2023-11-08T08:02:37Z</dcterms:modified>
</cp:coreProperties>
</file>